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<sst xmlns="http://schemas.openxmlformats.org/spreadsheetml/2006/main" count="849" uniqueCount="387">
  <si>
    <t>朔城区水利局权力和责任清单</t>
  </si>
  <si>
    <t>单位名称：朔城区水利局</t>
  </si>
  <si>
    <t>序号</t>
  </si>
  <si>
    <t>职权类别</t>
  </si>
  <si>
    <t>职权
编码</t>
  </si>
  <si>
    <t>职权名称</t>
  </si>
  <si>
    <t>职权依据</t>
  </si>
  <si>
    <t>责任事项</t>
  </si>
  <si>
    <t>责任事项依据</t>
  </si>
  <si>
    <t>权力级别（省、市县）</t>
  </si>
  <si>
    <t>行使主体</t>
  </si>
  <si>
    <t>流程图</t>
  </si>
  <si>
    <t>防控图</t>
  </si>
  <si>
    <t>项目</t>
  </si>
  <si>
    <t>子项</t>
  </si>
  <si>
    <t>01</t>
  </si>
  <si>
    <t>行政处罚</t>
  </si>
  <si>
    <t>1500-B-00100-140602</t>
  </si>
  <si>
    <t>对水利工程建设招标投标违法、违规行为的处罚</t>
  </si>
  <si>
    <t>【法律】《中华人民共和国招标投标法》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第五十一条　招标人以不合理的条件限制或者排斥潜在投标人的，对潜在投标人实行歧视待遇的，强制要求投标人组成联合体共同投标的，或者限制投标人之间竞争的，责令改正，可以处一万元以上五万元以下的罚款。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款所列行为影响中标结果的，中标无效。（接下页）</t>
  </si>
  <si>
    <r>
      <rPr>
        <sz val="10"/>
        <rFont val="黑体"/>
        <charset val="134"/>
      </rPr>
      <t>1.立案责任：</t>
    </r>
    <r>
      <rPr>
        <sz val="10"/>
        <rFont val="宋体"/>
        <charset val="134"/>
      </rPr>
      <t xml:space="preserve">在检查中发现或接到举报、投诉的违法违规行为或下级水利部门上报的或其他机关移送的违法案件，应及时制止，并予以审查，决定是否立案。
</t>
    </r>
    <r>
      <rPr>
        <sz val="10"/>
        <rFont val="黑体"/>
        <charset val="134"/>
      </rPr>
      <t>2.调查责任：</t>
    </r>
    <r>
      <rPr>
        <sz val="10"/>
        <rFont val="宋体"/>
        <charset val="134"/>
      </rPr>
      <t xml:space="preserve">对涉及省级和跨设区的市的水利工程建设违法行为处罚立案的案件，指定专人负责，与当事人有直接利害关系的应当回避。执法人员不得少于两人，调查时应出示执法证件或文件，允许当事人辩解陈述，执法人员应保守有关秘密。
</t>
    </r>
    <r>
      <rPr>
        <sz val="10"/>
        <rFont val="黑体"/>
        <charset val="134"/>
      </rPr>
      <t>3.审查责任：</t>
    </r>
    <r>
      <rPr>
        <sz val="10"/>
        <rFont val="宋体"/>
        <charset val="134"/>
      </rPr>
      <t xml:space="preserve">应当对案件违法事实、证据、调查取证程序、法律适用、处罚种类和幅度、当事人陈述和申辩理由等方面进行审查，提出处理意见（主要证据不足时，以适当的方式补充调查）。
</t>
    </r>
    <r>
      <rPr>
        <sz val="10"/>
        <rFont val="黑体"/>
        <charset val="134"/>
      </rPr>
      <t>4.告知责任：</t>
    </r>
    <r>
      <rPr>
        <sz val="10"/>
        <rFont val="宋体"/>
        <charset val="134"/>
      </rPr>
      <t>在作出行政处罚决定之前，应书面告知当事人违法事实及其享有的陈述、申辩、要求听证等权利。
　　　　　　　（续下页）</t>
    </r>
  </si>
  <si>
    <t>1.【部门规章】《水行政处罚实施办法》(1997年水利部令第8号)第二十条“公民、法人或者其他组织违反水行政管理秩序的行为，依法应当给予水行政处罚的，水行政处罚机关应当全面、公正、客观地调查，收集有关证据，查明事实。”
2-1.【法律】《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法律】《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2-3.【地方性法规】《山西省行政执法条例》第二十条“行政执法人员执行公务时，应当出示省人民政府统一印制的行政执法证件。行政执法证件的管理办法，由省人民政府制定。
行政执法人员执行公务时，凡国家规定统一着装或佩戴证章的，应当按规定着装和佩戴证章。”
2-4.【地方性法规】《山西省行政执法条例》第二十一条“行政执法机关及其行政执法人员在作出具体行政行为时，应当告知当事人有关的事实、依据以及相关的权利和义务。”
2-5.【地方性法规】《山西省行政执法条例》第二十二条“行政执法人员在检查工作、调查案件、收集证据、执行强制措施时不得少于二人。行政执法实行回避制度。当事人及其代理人有依法申请行政执法人员回避的权利。”
                      （接下页）</t>
  </si>
  <si>
    <t>县</t>
  </si>
  <si>
    <t>朔城区水利局</t>
  </si>
  <si>
    <t>（续上页）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（接下页）　　</t>
  </si>
  <si>
    <t>（续上页）
5.决定责任：根据审理情况决定是否予以行政处罚。依法需要给予行政处罚的，应制作行政处罚决定书，载明违法事实和证据、处罚依据和内容、申请行政复议或提起行政诉讼的途径和期限等内容。
6.送达责任：行政处罚决定书应在7日内送达当事人。
7.执行责任：监督当事人在决定的期限内，履行生效的行政处罚决定。当事人在法定期限内不申请行政复议或者提起行政诉讼，又不履行的，可依法采取向人民法院申请强制执行等措施。及时主动公开相关行政处罚信息。
8.其他：法律法规规章规定应履行的责任。</t>
  </si>
  <si>
    <t>（续上页）
2-6.【地方性法规】《山西省行政执法条例》第二十三条“行政执法人员调查案件确需勘查现场时，应当通知当事人或其代理人到场；当事人或其代理人不到场的，应当邀请当事人的邻居、所在单位或基层组织的有关人员到场见证。勘查结果应当制作笔录，并由勘查人、当事人或其代理人、见证人签字；当事人或其代理人、见证人拒绝签字的，不影响勘查结果的效力。”
2-7.【部门规章】《水行政处罚实施办法》(1997年水利部令第8号)第二十条
2-8.【部门规章】《水行政处罚实施办法》(1997年水利部令第8号)第二十五条“对立案查处的案件，水行政处罚机关应当及时指派两名以上水政监察人员进行调查；必要时，依据法律、法规的规定，可以进行检查。”
2-9.【部门规章】《水行政处罚实施办法》(1997年水利部令第8号)第二十六条“调查人员与本案有直接利害关系的，应当回避。被调查人认为调查人员与本案有直接利害关系的，可以向水行政处罚机关申请其回避；是否回避，由水行政处罚机关决定。”
3-1.【法律】《行政处罚法》第三十八条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（接下页）</t>
  </si>
  <si>
    <t xml:space="preserve">（续上页）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第五十九条　招标人与中标人不按照招标文件和中标人的投标文件订立合同的，或者招标人、中标人订立背离合同实质性内容的协议的，责令改正；可以处中标项目金额千分之五以上千分之十以下的罚款。
    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
　　第六十一条　本章规定的行政处罚，由国务院规定的有关行政监督部门决定。本法已对实施行政处罚的机关作出规定的除外。
                   （接下页）    </t>
  </si>
  <si>
    <t>（续上页）
3-2.【部门规章】《水行政处罚实施办法》(1997年水利部令第8号)第三十条“对违法行为调查终结，水政监察人员应当就案件的事实、证据、处罚依据和处罚意见等，向水行政处罚机关提出书面报告，水行政处罚机关应当对调查结果进行审查，并根据情况分别作出如下决定：（一）确有应受水行政处罚的违法行为的，根据情节轻重及具体情况，作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情节复杂或者重大违法行为给予较重的水行政处罚，水行政处罚机关负责人应当集体讨论决定。前款所称较重的水行政处罚是指对公民处以超过三千元罚款、对法人或者其他组织处以超过三万元罚款、吊销许可证等。”
4-1.【法律】《行政处罚法》第三十一条“ 行政机关在作出行政处罚决定之前，应当告知当事人作出行政处罚决定的事实、理由及依据，并告知当事人依法享有的权利。”
4-2.【法律】《行政处罚法》第三十二条“ 当事人有权进行陈述和申辩。行政机关必须充分听取当事人的意见，对当事人提出的事实、理由和证据，应当进行复核；当事人提出的事实、理由或者证据成立的，行政机关应当采纳。”
4-3.【部门规章】《水行政处罚实施办法》(1997年水利部令第8号)第三十一条“水行政处罚机关在作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水行政处罚机关不得因当事人申辩而加重处罚。”
                    （接下页）</t>
  </si>
  <si>
    <t xml:space="preserve">（续上页） 
    第六十二条　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个人利用职权进行前款违法行为的，依照前款规定追究责任。
    第六十三条　对招标投标活动依法负有行政监督职责的国家机关工作人员徇私舞弊、滥用职权或者玩忽职守，构成犯罪的，依法追究刑事责任；不构成犯罪的，依法给予行政处分。
　　第六十四条　依法必须进行招标的项目违反本法规定，中标无效的，应当依照本法规定的中标条件从其余投标人中重新确定中标人或者依照本法重新进行招标。
2.【行政法规】《中华人民共和国招标投标法实施条例》（2011年国务院令第613号）
    第六十三条　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第六十四条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
                       （接下页）  </t>
  </si>
  <si>
    <t>（续上页）
5-1.【法律】《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5-2.【部门规章】《水行政处罚实施办法》(1997年水利部令第8号)第三十条
5-3.【部门规章】《水行政处罚实施办法》(1997年水利部令第8号)第三十二条“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水行政处罚决定书应盖有水行政处罚机关印章。经有关部门批准的水行政处罚，应当在水行政处罚决定书中写明。”
5-4.【部门规章】《水行政处罚实施办法》(1997年水利部令第8号)第四十三条“听证主持人可以根据情况，作出延期、中止或者终止听证的决定。”
6-1.【法律】《行政处罚法》第四十条“行政处罚决定书应当在宣告后当场交付当事人；当事人不在场的，行政机关应当在七日内依照民事诉讼法的有关规定，将行政处罚决定书送达当事人。”
6-2.【部门规章】《水行政处罚实施办法》(1997年水利部令第8号)第三十三条“水行政处罚决定应当向当事人宣告，并当场交付当事人；当事人不在场的，应当在七日内按照民事诉讼法的有关规定送达当事人。”
7-1.【法律】《行政处罚法》第四十四条“行政处罚决定依法作出后，当事人应当在行政处罚决定的期限内，予以履行。”
7-2.【法律】《行政处罚法》第五十一条“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（接下页）</t>
  </si>
  <si>
    <t xml:space="preserve">（续上页）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（接下页）   </t>
  </si>
  <si>
    <t>（续上页）
7-3.【部门规章】《水行政处罚实施办法》(1997年水利部令第8号)第四十六条“水行政处罚决定作出后，当事人应当履行。”
7-4.【部门规章】《水行政处罚实施办法》(1997年水利部令第8号)第五十一条“当事人逾期不履行水行政处罚决定的，作出水行政处罚决定的水行政处罚机关可以申请人民法院强制执行。当事人到期不缴纳罚款的，作出水行政处罚决定的水行政处罚机关可以从到期之日起每日按罚款数额的百分之三加处罚款。”
7-5.【部门规章】《水利工程建设监理规定》（2006年水利部令第28号）第二十四条“任何单位和个人有权对水利工程建设监理活动中的违法违规行为进行检举和控告。有关水行政主管部门和流域管理机构以及有关单位应当及时核实、处
理。”
7-6.【行政法规】《企业信息公示暂行条例》（2014年国务院令第654号）第七条</t>
  </si>
  <si>
    <t>（续上页）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
              （接下页）</t>
  </si>
  <si>
    <t xml:space="preserve">（续上页）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（接下页）     </t>
  </si>
  <si>
    <t>（续上页）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第七十七条　投标人或者其他利害关系人捏造事实、伪造材料或者以非法手段取得证明材料进行投诉，给他人造成损失的，依法承担赔偿责任。
    招标人不按照规定对异议作出答复，继续进行招标投标活动的，由有关行政监督部门责令改正，拒不改正或者不能改正并影响中标结果的，依照本条例第八十二条的规定处理。
    第七十八条　取得招标职业资格的专业人员违反国家有关规定办理招标业务的，责令改正，给予警告；情节严重的，暂停一定期限内从事招标业务；情节特别严重的，取消招标职业资格。
    第七十九条　国家建立招标投标信用制度。有关行政监督部门应当依法公告对招标人、招标代理机构、投标人、评标委员会成员等当事人违法行为的行政处理决定。
    第八十条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
                 （接下页）</t>
  </si>
  <si>
    <t xml:space="preserve">（续上页）
    第八十一条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
    第八十二条　依法必须进行招标的项目的招标投标活动违反招标投标法和本条例的规定，对中标结果造成实质性影响，且不能采取补救措施予以纠正的，招标、投标、中标无效，应当依法重新招标或者评标。   </t>
  </si>
  <si>
    <t>02</t>
  </si>
  <si>
    <t>1500-B-00200-140602</t>
  </si>
  <si>
    <t>对违反水利建设工程质量管理行为的处罚</t>
  </si>
  <si>
    <t>1.【行政法规】《建设工程质量管理条例》（2000年国务院令第279号）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违反本条例规定，建设单位将建设工程肢解发包的，责令改正，处工程合同价款0.5%以上1%以下的罚款；对全部或者部分使用国有资金的项目，并可以暂停项目执行或者暂停资金拨付。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违反本条例规定，建设单位未取得施工许可证或者开工报告未经批准，擅自施工的，责令停止施工，限期改正，处工程合同价款1%以上2%以下的罚款。
                 （接下页）</t>
  </si>
  <si>
    <r>
      <rPr>
        <sz val="8.5"/>
        <rFont val="黑体"/>
        <charset val="134"/>
      </rPr>
      <t>1.立案责任：</t>
    </r>
    <r>
      <rPr>
        <sz val="8.5"/>
        <rFont val="宋体"/>
        <charset val="134"/>
      </rPr>
      <t xml:space="preserve">在检查中发现或接到举报、投诉的违法违规行为或下级水利部门上报的或其他机关移送的违法案件，应及时制止，并予以审查，决定是否立案。
</t>
    </r>
    <r>
      <rPr>
        <sz val="8.5"/>
        <rFont val="黑体"/>
        <charset val="134"/>
      </rPr>
      <t>2.调查责任：</t>
    </r>
    <r>
      <rPr>
        <sz val="8.5"/>
        <rFont val="宋体"/>
        <charset val="134"/>
      </rPr>
      <t xml:space="preserve">对涉及省级和跨设区的市的水利工程建设违法行为处罚立案的案件，指定专人负责，与当事人有直接利害关系的应当回避。执法人员不得少于两人，调查时应出示执法证件或文件，允许当事人辩解陈述，执法人员应保守有关秘密。
</t>
    </r>
    <r>
      <rPr>
        <sz val="8.5"/>
        <rFont val="黑体"/>
        <charset val="134"/>
      </rPr>
      <t>3.审查责任：</t>
    </r>
    <r>
      <rPr>
        <sz val="8.5"/>
        <rFont val="宋体"/>
        <charset val="134"/>
      </rPr>
      <t xml:space="preserve">应当对案件违法事实、证据、调查取证程序、法律适用、处罚种类和幅度、当事人陈述和申辩理由等方面进行审查，提出处理意见（主要证据不足时，以适当的方式补充调查）。
</t>
    </r>
    <r>
      <rPr>
        <sz val="8.5"/>
        <rFont val="黑体"/>
        <charset val="134"/>
      </rPr>
      <t>4.告知责任：</t>
    </r>
    <r>
      <rPr>
        <sz val="8.5"/>
        <rFont val="宋体"/>
        <charset val="134"/>
      </rPr>
      <t xml:space="preserve">在作出行政处罚决定之前，应书面告知当事人违法事实及其享有的陈述、申辩、要求听证等权利。
</t>
    </r>
    <r>
      <rPr>
        <sz val="8.5"/>
        <rFont val="黑体"/>
        <charset val="134"/>
      </rPr>
      <t>5.决定责任：</t>
    </r>
    <r>
      <rPr>
        <sz val="8.5"/>
        <rFont val="宋体"/>
        <charset val="134"/>
      </rPr>
      <t xml:space="preserve">根据审理情况决定是否予以行政处罚。依法需要给予行政处罚的，应制作行政处罚决定书，载明违法事实和证据、处罚依据和内容、申请行政复议或提起行政诉讼的途径和期限等内容。
</t>
    </r>
    <r>
      <rPr>
        <sz val="8.5"/>
        <rFont val="黑体"/>
        <charset val="134"/>
      </rPr>
      <t>6.送达责任：</t>
    </r>
    <r>
      <rPr>
        <sz val="8.5"/>
        <rFont val="宋体"/>
        <charset val="134"/>
      </rPr>
      <t xml:space="preserve">行政处罚决定书应在7日内送达当事人。
</t>
    </r>
    <r>
      <rPr>
        <sz val="8.5"/>
        <rFont val="黑体"/>
        <charset val="134"/>
      </rPr>
      <t>7.执行责任：</t>
    </r>
    <r>
      <rPr>
        <sz val="8.5"/>
        <rFont val="宋体"/>
        <charset val="134"/>
      </rPr>
      <t xml:space="preserve">监督当事人在决定的期限内，履行生效的行政处罚决定。当事人在法定期限内不申请行政复议或者提起行政诉讼，又不履行的，可依法采取向人民法院申请强制执行等措施。及时主动公开相关行政处罚信息。
</t>
    </r>
    <r>
      <rPr>
        <sz val="8.5"/>
        <rFont val="黑体"/>
        <charset val="134"/>
      </rPr>
      <t>8.其他：</t>
    </r>
    <r>
      <rPr>
        <sz val="8.5"/>
        <rFont val="宋体"/>
        <charset val="134"/>
      </rPr>
      <t>法律法规规章规定应履行的责任。</t>
    </r>
  </si>
  <si>
    <t>1-1.【部门规章】《水行政处罚实施办法》(1997年水利部令第8号) 第二十四条
1-2.【部门规章】《水行政处罚实施办法》(1997年水利部令第8号)第二十条
2-1.【法律】《行政处罚法》第三十六条
2-2.【法律】《行政处罚法》第三十七条
2-3.【地方性法规】《山西省行政执法条例》第二十条
2-4.【地方性法规】《山西省行政执法条例》第二十一条
2-5.【地方性法规】《山西省行政执法条例》第二十二条
2-6.【地方性法规】《山西省行政执法条例》第二十三条
2-7.【部门规章】《水行政处罚实施办法》(1997年水利部令第8号)第二十条
2-8.【部门规章】《水行政处罚实施办法》(1997年水利部令第8号)第二十五条
2-9.【部门规章】《水行政处罚实施办法》(1997年水利部令第8号)第二十六条
3-1.【法律】《行政处罚法》第三十八条
3-2.【部门规章】《水行政处罚实施办法》(1997年水利部令第8号)第三十条
4-1.【法律】《行政处罚法》第三十一条
4-2.【法律】《行政处罚法》第三十二条
4-3.【部门规章】《水行政处罚实施办法》(1997年水利部令第8号)第三十一条
5-1.【法律】《行政处罚法》第三十九条
5-2.【部门规章】《水行政处罚实施办法》(1997年水利部令第8号)第三十条
                    （接下页）</t>
  </si>
  <si>
    <t>（续上页）
    第五十八条　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违反本条例规定，建设工程竣工验收后，建设单位未向建设行政主管部门或者其他有关部门移交建设项目档案的，责令改正，处1万元以上10万元以下的罚款。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（接下页）</t>
  </si>
  <si>
    <t>（续上页）
5-3.【部门规章】《水行政处罚实施办法》(1997年水利部令第8号)第三十二条
5-4.【部门规章】《水行政处罚实施办法》(1997年水利部令第8号)第四十三条
6-1.【法律】《行政处罚法》第四十条
6-2.【部门规章】《水行政处罚实施办法》(1997年水利部令第8号)第三十三条
7-1.【法律】《行政处罚法》第四十四条
7-2.【法律】《行政处罚法》第五十一条
7-3.【部门规章】《水行政处罚实施办法》(1997年水利部令第8号)第四十六条“水行政处罚决定作出后，当事人应当履行。”
7-4.【部门规章】《水行政处罚实施办法》(1997年水利部令第8号)第五十一条
7-5.【行政法规】《企业信息公示暂行条例》（2014年国务院令第654号）第七条</t>
  </si>
  <si>
    <t xml:space="preserve">（续上页）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第六十六条　违反本条例规定，施工单位不履行保修义务或者拖延履行保修义务的，责令改正，处10万元以上20万元以下的罚款，并对在保修期内因质量缺陷造成的损失承担赔偿责任。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（接下页）   </t>
  </si>
  <si>
    <t xml:space="preserve">（续上页）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依照本条例规定，给予单位罚款处罚的，对单位直接负责的主管人员和其他直接责任人员处单位罚款数额5%以上10%以下的罚款。
    第七十四条　建设单位、设计单位、施工单位、工程监理单位违反国家规定，降低工程质量标准，造成重大安全事故，构成犯罪的，对直接责任人员依法追究刑事责任。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（接下页）  </t>
  </si>
  <si>
    <t xml:space="preserve">（续上页）
    第七十六条　国家机关工作人员在建设工程质量监督管理工作中玩忽职守、滥用职权、徇私舞弊，构成犯罪的，依法追究刑事责任；尚不构成犯罪的，依法给予行政处分。
    第七十七条　建设、勘察、设计、施工、工程监理单位的工作人员因调动工作、退休等原因离开该单位后，被发现在该单位工作期间违反国家有关建设工程质量管理规定，造成重大工程质量事故的，仍应当依法追究法律责任。
2.【部门规章】《水利工程质量事故处理暂行规定》（1999年水利部令第9号）
    第三十条　对工程事故责任人和单位需进行行政处罚的，由县以上水行政主管部门或经授权的流域机构按照第五条规定的权限和《水行政处罚实施办法》进行处罚。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 </t>
  </si>
  <si>
    <t>03</t>
  </si>
  <si>
    <t>1500-B-00300-140602</t>
  </si>
  <si>
    <t>对监理过程中违规违法行为的处罚</t>
  </si>
  <si>
    <t xml:space="preserve">【部门规章】《水利工程建设监理规定》（2006年水利部令第28号）
    第二十三条　县级以上人民政府水行政主管部门和流域管理机构在监督检查中，发现监理单位和监理人员有违规行为的，应当责令纠正，并依法查处。
 　 第二十四条　任何单位和个人有权对水利工程建设监理活动中的违法违规行为进行检举和控告。有关水行政主管部门和流域管理机构以及有关单位应当及时核实、处理。
　　第二十五条　项目法人将水利工程建设监理业务委托给不具有相应资质的监理单位，或者必须实行建设监理而未实行的，依照《建设工程质量管理条例》第五十四条、第五十六条处罚。项目法人对监理单位提出不符合安全生产法律、法规和工程建设强制性标准要求的，依照《建设工程安全生产管理条例》第五十五条处罚。
 　第二十六条　项目法人及其工作人员收受监理单位贿赂、索取回扣或者其他不正当利益的，予以追缴，并处违法所得3倍以下且不超过3万元的罚款；构成犯罪的，依法追究有关责任人员的刑事责任。
 　第二十七条　监理单位有下列行为之一的，依照《建设工程质量管理条例》第六十条、第六十一条、第六十二条、第六十七条、第六十八条处罚：（一）超越本单位资质等级许可的业务范围承揽监理业务的；（二）未取得相应资质等级证书承揽监理业务的；（三）以欺骗手段取得的资质等级证书承揽监理业务的；（四）允许其他单位或者个人以本单位名义承揽监理业务的；（五）转让监理业务的；（六）与项目法人或者被监理单位串通，弄虚作假、降低工程质量的；（七）将不合格的建设工程、建筑材料、建筑构配件和设备按照合格签字的；（八）与被监理单位以及建筑材料、建筑构配件和设备供应单位有隶属关系或者其他利害关系承担该项工程建设监理业务的。
                (接下页)  </t>
  </si>
  <si>
    <t>1-1.【部门规章】《水行政处罚实施办法》(1997年水利部令第8号) 第二十四条
1-2.【部门规章】《水行政处罚实施办法》(1997年水利部令第8号)第二十条
2-1.【法律】《行政处罚法》第三十六条
2-2.【法律】《行政处罚法》第三十七条
2-3.【地方性法规】《山西省行政执法条例》第二十条
2-4.【地方性法规】《山西省行政执法条例》第二十一条
2-5.【地方性法规】《山西省行政执法条例》第二十二条
2-6.【地方性法规】《山西省行政执法条例》第二十三条
2-7.【部门规章】《水行政处罚实施办法》(1997年水利部令第8号)第二十条
2-8.【部门规章】《水行政处罚实施办法》(1997年水利部令第8号)第二十五条
2-9.【部门规章】《水行政处罚实施办法》(1997年水利部令第8号)第二十六条
3-1.【法律】《行政处罚法》第三十八条
3-2.【部门规章】《水行政处罚实施办法》(1997年水利部令第8号)第三十条
4-1.【法律】《行政处罚法》第三十一条
4-2.【法律】《行政处罚法》第三十二条
4-3.【部门规章】《水行政处罚实施办法》(1997年水利部令第8号)第三十一条
5-1.【法律】《行政处罚法》第三十九条
5-2.【部门规章】《水行政处罚实施办法》(1997年水利部令第8号)第三十条
                       （接下页）</t>
  </si>
  <si>
    <t>（续上页）
   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一）以串通、欺诈、胁迫、贿赂等不正当竞争手段承揽监理业务的；（二）利用工作便利与项目法人、被监理单位以及建筑材料、建筑构配件和设备供应单位串通，谋取不正当利益的。
   第二十九条　监理单位有下列行为之一的，依照《建设工程安全生产管理条例》第五十七条处罚：（一）未对施工组织设计中的安全技术措施或者专项施工方案进行审查的；（二）发现安全事故隐患未及时要求施工单位整改或者暂时停止施工的；（三）施工单位拒不整改或者不停止施工，未及时向有关水行政主管部门或者流域管理机构报告的；（四）未依照法律、法规和工程建设强制性标准实施监理的。
 　第三十条　监理单位有下列行为之一的，责令改正，给予警告；情节严重的，降低资质等级：（一）聘用无相应监理人员资格的人员从事监理业务的；（二）隐瞒有关情况、拒绝提供材料或者提供虚假材料的。</t>
  </si>
  <si>
    <t>（续上页）
5-3.【部门规章】《水行政处罚实施办法》(1997年水利部令第8号)第三十二条
5-4.【部门规章】《水行政处罚实施办法》(1997年水利部令第8号)第四十三条
6-1.【法律】《行政处罚法》第四十条
6-2.【部门规章】《水行政处罚实施办法》(1997年水利部令第8号)第三十三条
7-1.【法律】《行政处罚法》第四十四条
7-2.【法律】《行政处罚法》第五十一条
7-3.【部门规章】《水行政处罚实施办法》(1997年水利部令第8号)第四十六条“水行政处罚决定作出后，当事人应当履行。”
7-4.【部门规章】《水行政处罚实施办法》(1997年水利部令第8号)第五十一条
7-5.【部门规章】《水利工程建设监理规定》（2006年水利部令第28号）第二十四条
7-6.【行政法规】《企业信息公示暂行条例》（2014年国务院令第654号）第七条</t>
  </si>
  <si>
    <t>04</t>
  </si>
  <si>
    <t>1500-B-00400-140602</t>
  </si>
  <si>
    <t>对违反水库大坝安全规定行为的处罚</t>
  </si>
  <si>
    <t>【行政法规】《中华人民共和国水库大坝安全管理条例》（1991年国务院令第77号）
    第二十九条　违反本条例规定，有下列行为之一的，由大坝主管部门责令其停止违法行为，赔偿损失，采取补救措施，可以并处罚款；应当给予治安管理处罚的，由公安机关依照《中华人民共和国治安管理处罚条例》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</si>
  <si>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r>
      <rPr>
        <sz val="10"/>
        <rFont val="黑体"/>
        <charset val="134"/>
      </rPr>
      <t>1.立案责任：</t>
    </r>
    <r>
      <rPr>
        <sz val="10"/>
        <rFont val="宋体"/>
        <charset val="134"/>
      </rPr>
      <t xml:space="preserve">发现违反水库大坝安全规定行为的，应予以决定是否受理。（不予受理的应当告知理由）
</t>
    </r>
    <r>
      <rPr>
        <sz val="10"/>
        <rFont val="黑体"/>
        <charset val="134"/>
      </rPr>
      <t>2.调查责任：</t>
    </r>
    <r>
      <rPr>
        <sz val="10"/>
        <rFont val="宋体"/>
        <charset val="134"/>
      </rPr>
      <t xml:space="preserve">对受理的案件依法指定人员进行调查、取证，实施回避制度。
</t>
    </r>
    <r>
      <rPr>
        <sz val="10"/>
        <rFont val="黑体"/>
        <charset val="134"/>
      </rPr>
      <t>3.审查责任：</t>
    </r>
    <r>
      <rPr>
        <sz val="10"/>
        <rFont val="宋体"/>
        <charset val="134"/>
      </rPr>
      <t xml:space="preserve">应对案件依法提出处理意见。
</t>
    </r>
    <r>
      <rPr>
        <sz val="10"/>
        <rFont val="黑体"/>
        <charset val="134"/>
      </rPr>
      <t>4.告知责任：</t>
    </r>
    <r>
      <rPr>
        <sz val="10"/>
        <rFont val="宋体"/>
        <charset val="134"/>
      </rPr>
      <t xml:space="preserve">按程序告知。
</t>
    </r>
    <r>
      <rPr>
        <sz val="10"/>
        <rFont val="黑体"/>
        <charset val="134"/>
      </rPr>
      <t>5.决定责任：</t>
    </r>
    <r>
      <rPr>
        <sz val="10"/>
        <rFont val="宋体"/>
        <charset val="134"/>
      </rPr>
      <t xml:space="preserve">决定是否给予行政处罚，制作行政处罚决定书。符合听证条件且当事人要求时需组织听证。
</t>
    </r>
    <r>
      <rPr>
        <sz val="10"/>
        <rFont val="黑体"/>
        <charset val="134"/>
      </rPr>
      <t>6.送达责任：</t>
    </r>
    <r>
      <rPr>
        <sz val="10"/>
        <rFont val="宋体"/>
        <charset val="134"/>
      </rPr>
      <t xml:space="preserve">行政处罚决定书应在7个工作日内送达当事人。
</t>
    </r>
    <r>
      <rPr>
        <sz val="10"/>
        <rFont val="黑体"/>
        <charset val="134"/>
      </rPr>
      <t>7.执行责任：</t>
    </r>
    <r>
      <rPr>
        <sz val="10"/>
        <rFont val="宋体"/>
        <charset val="134"/>
      </rPr>
      <t xml:space="preserve">当事人逾期不履行水行政处罚决定的，依法向人民法院申请强制执行等措施。及时主动公开相关行政处罚信息。
</t>
    </r>
    <r>
      <rPr>
        <sz val="10"/>
        <rFont val="黑体"/>
        <charset val="134"/>
      </rPr>
      <t>8.其他：</t>
    </r>
    <r>
      <rPr>
        <sz val="10"/>
        <rFont val="宋体"/>
        <charset val="134"/>
      </rPr>
      <t>法律法规规章规定应履行的责任。</t>
    </r>
  </si>
  <si>
    <t>1-1.【部门规章】《水行政处罚实施办法》(1997年水利部令第8号) 第二十四条
1-2.【部门规章】《水行政处罚实施办法》(1997年水利部令第8号)第二十条
2-1.【法律】《行政处罚法》第三十六条
2-2.【法律】《行政处罚法》第三十七条
2-3.【地方性法规】《山西省行政执法条例》第二十条
2-4.【地方性法规】《山西省行政执法条例》第二十一条
2-5.【地方性法规】《山西省行政执法条例》第二十二条
2-6.【地方性法规】《山西省行政执法条例》第二十三条
2-7.【部门规章】《水行政处罚实施办法》(1997年水利部令第8号)第二十条
2-8.【部门规章】《水行政处罚实施办法》(1997年水利部令第8号)第二十五条
2-9.【部门规章】《水行政处罚实施办法》(1997年水利部令第8号)第二十六条
3-1.【法律】《行政处罚法》第三十八条
3-2.【部门规章】《水行政处罚实施办法》(1997年水利部令第8号)第三十条
4-1.【法律】《行政处罚法》第三十一条
4-2.【法律】《行政处罚法》第三十二条
4-3.【部门规章】《水行政处罚实施办法》(1997年水利部令第8号)第三十一条
5-1.【法律】《行政处罚法》第三十九条
5-2.【部门规章】《水行政处罚实施办法》(1997年水利部令第8号)第三十条
5-3.【部门规章】《水行政处罚实施办法》(1997年水利部令第8号)第三十二条
5-4.【部门规章】《水行政处罚实施办法》(1997年水利部令第8号)第四十三条
6-1.【法律】《行政处罚法》第四十条
6-2.【部门规章】《水行政处罚实施办法》(1997年水利部令第8号)第三十三条
7-1.【法律】《行政处罚法》第四十四条
7-2.【法律】《行政处罚法》第五十一条
7-3.【部门规章】《水行政处罚实施办法》(1997年水利部令第8号)第四十六条
7-4.【部门规章】《水行政处罚实施办法》(1997年水利部令第8号)第五十一条
7-5.【行政法规】《企业信息公示暂行条例》（2014年国务院令第654号）第七条</t>
  </si>
  <si>
    <t>05</t>
  </si>
  <si>
    <t>1500-B-00500-140602</t>
  </si>
  <si>
    <t>对危害河岸堤防安全和其他妨碍河道行洪活动的处罚</t>
  </si>
  <si>
    <t xml:space="preserve"> 【行政法规】《中华人民共和国河道管理条例》（1988年国务院令第3号）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t>
  </si>
  <si>
    <r>
      <rPr>
        <sz val="10"/>
        <rFont val="黑体"/>
        <charset val="134"/>
      </rPr>
      <t>1.立案责任：</t>
    </r>
    <r>
      <rPr>
        <sz val="10"/>
        <rFont val="宋体"/>
        <charset val="134"/>
      </rPr>
      <t xml:space="preserve">发现违法涉河建设项目行为的，应予以决定是否受理。（不予受理的应当告知理由）
</t>
    </r>
    <r>
      <rPr>
        <sz val="10"/>
        <rFont val="黑体"/>
        <charset val="134"/>
      </rPr>
      <t>2.调查责任：</t>
    </r>
    <r>
      <rPr>
        <sz val="10"/>
        <rFont val="宋体"/>
        <charset val="134"/>
      </rPr>
      <t xml:space="preserve">对受理的案件依法指定人员进行调查、取证。
</t>
    </r>
    <r>
      <rPr>
        <sz val="10"/>
        <rFont val="黑体"/>
        <charset val="134"/>
      </rPr>
      <t>3.审查责任：</t>
    </r>
    <r>
      <rPr>
        <sz val="10"/>
        <rFont val="宋体"/>
        <charset val="134"/>
      </rPr>
      <t xml:space="preserve">应对案件依法提出处理意见并按程序告知。
</t>
    </r>
    <r>
      <rPr>
        <sz val="10"/>
        <rFont val="黑体"/>
        <charset val="134"/>
      </rPr>
      <t>4.告知责任：</t>
    </r>
    <r>
      <rPr>
        <sz val="10"/>
        <rFont val="宋体"/>
        <charset val="134"/>
      </rPr>
      <t xml:space="preserve">在作出行政处罚决定之前，应书面告知当事人违法事实及其享有的陈述、申辩、要求听证等权利。
</t>
    </r>
  </si>
  <si>
    <t xml:space="preserve">1-1.【部门规章】《水行政处罚实施办法》(1997年水利部令第8号) 第二十四条、第二十条
2-1.【法律】《行政处罚法》第三十六条、第三十七条
2-2.【地方性法规】《山西省行政执法条例》第二十条、第二十一条、第二十二条、第二十三条
2-3.【部门规章】《水行政处罚实施办法》(1997年水利部令第8号)第二十条、第二十五条、第二十六条
3-1.【法律】《行政处罚法》第三十八条
3-2.【部门规章】《水行政处罚实施办法》(1997年水利部令第8号)第三十条
</t>
  </si>
  <si>
    <t>(六)违反本条例第二十七条的规定，围垦湖泊、河流的；
    (七)擅自砍伐护堤护岸林木的；
    (八)汛期违反防汛指挥部的规定或者指令的。
    第四十五条　违反本条例规定，有下列行为之一的，县级以上地方人民政府河道主管机关除责令其纠正违法行为、赔偿损失、采取补救措施外，可以并处警告、罚款；应当给予治安管理处罚的，按照《中华人民共和国治安管理处罚条例》的规定处罚；构成犯罪的，依法追究刑事责任：(一)损毁堤防、护岸、闸坝、水工程建筑物，损毁防汛设施、水文监测和测量设施、河岸地质监测设施以及通信照明等设施；(二)在堤防安全保护区内进行打井、钻探、爆破、挖筑鱼塘、采石、取土等危害堤防安全的活动的；(三)非管理人员操作河道上的涵闸闸门或者干扰河道管理单位正常工作的。</t>
  </si>
  <si>
    <r>
      <rPr>
        <sz val="10"/>
        <rFont val="黑体"/>
        <charset val="134"/>
      </rPr>
      <t>5.决定责任：</t>
    </r>
    <r>
      <rPr>
        <sz val="10"/>
        <rFont val="宋体"/>
        <charset val="134"/>
      </rPr>
      <t>决定是否予以行政处罚，制作行政处罚决定书。</t>
    </r>
    <r>
      <rPr>
        <sz val="10"/>
        <rFont val="黑体"/>
        <charset val="134"/>
      </rPr>
      <t xml:space="preserve">
6.送达责任：</t>
    </r>
    <r>
      <rPr>
        <sz val="10"/>
        <rFont val="宋体"/>
        <charset val="134"/>
      </rPr>
      <t>行政处罚决定书应在7个工作日内送达当事人。</t>
    </r>
    <r>
      <rPr>
        <sz val="10"/>
        <rFont val="黑体"/>
        <charset val="134"/>
      </rPr>
      <t xml:space="preserve">
7.执行责任：</t>
    </r>
    <r>
      <rPr>
        <sz val="10"/>
        <rFont val="宋体"/>
        <charset val="134"/>
      </rPr>
      <t xml:space="preserve">监督当事人在决定的期限内，履行生效的行政处罚决定。当事人逾期不履行的，依法向人民法院申请强制执行等措施。及时主动公开相关行政处罚信息。 </t>
    </r>
    <r>
      <rPr>
        <sz val="10"/>
        <rFont val="黑体"/>
        <charset val="134"/>
      </rPr>
      <t xml:space="preserve">
8.其他：</t>
    </r>
    <r>
      <rPr>
        <sz val="10"/>
        <rFont val="宋体"/>
        <charset val="134"/>
      </rPr>
      <t>法律法规规章规定应履行的责任。</t>
    </r>
  </si>
  <si>
    <t>4-1.【法律】《行政处罚法》第三十一条、第三十二条
4-2.【部门规章】《水行政处罚实施办法》(1997年水利部令第8号)第三十一条
5-1.【法律】《行政处罚法》第三十九条
5-2.【部门规章】《水行政处罚实施办法》(1997年水利部令第8号)第三十条、第三十二条、第四十三条
6-1.【法律】《行政处罚法》第四十条
6-2.【部门规章】《水行政处罚实施办法》(1997年水利部令第8号)第三十三条
7-1.【法律】《行政处罚法》第四十四条、第五十一条
7-2.【部门规章】《水行政处罚实施办法》(1997年水利部令第8号)第四十六条、第五十一条</t>
  </si>
  <si>
    <t>06</t>
  </si>
  <si>
    <t>1500-B-00600-140602</t>
  </si>
  <si>
    <t>对阻碍、威胁防汛抗旱指挥机构、水行政主管部门或者流域管理机构的工作人员依法执行职务的处罚</t>
  </si>
  <si>
    <t>【行政法规】《中华人民共和国抗旱条例》（2009年国务院令第552号）
    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</si>
  <si>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r>
      <rPr>
        <sz val="9"/>
        <rFont val="黑体"/>
        <charset val="134"/>
      </rPr>
      <t>1.立案责任：</t>
    </r>
    <r>
      <rPr>
        <sz val="9"/>
        <rFont val="宋体"/>
        <charset val="134"/>
      </rPr>
      <t xml:space="preserve">水行政主管部门在检查中发现或接到举报、控告的违反行为或者下级水行政主管部门上报的对阻碍、威胁防汛抗旱指挥机构、水行政主管部门或者流域管理机构的工作人员依法执行公务的行为，应予以审查，决定是否立案。
</t>
    </r>
    <r>
      <rPr>
        <sz val="9"/>
        <rFont val="黑体"/>
        <charset val="134"/>
      </rPr>
      <t>2.调查责任：</t>
    </r>
    <r>
      <rPr>
        <sz val="9"/>
        <rFont val="宋体"/>
        <charset val="134"/>
      </rPr>
      <t xml:space="preserve">水行政主管部门对立案的案件，指定专人负责，与当事人有直接利害关系的应当回避，执法人员不得少于两人，当场出示执法证件；
</t>
    </r>
    <r>
      <rPr>
        <sz val="9"/>
        <rFont val="黑体"/>
        <charset val="134"/>
      </rPr>
      <t>3.审查责任：</t>
    </r>
    <r>
      <rPr>
        <sz val="9"/>
        <rFont val="宋体"/>
        <charset val="134"/>
      </rPr>
      <t xml:space="preserve">水行政主管部门应当对案件违法事实、证据、调查取证程序、法律适用、处罚种类和幅度、当事人陈述和申辩理由等方面进行审查，提出处理意见。
</t>
    </r>
    <r>
      <rPr>
        <sz val="9"/>
        <rFont val="黑体"/>
        <charset val="134"/>
      </rPr>
      <t>4.告知责任：</t>
    </r>
    <r>
      <rPr>
        <sz val="9"/>
        <rFont val="宋体"/>
        <charset val="134"/>
      </rPr>
      <t xml:space="preserve">水行政主管部门在作出行政处罚决定前，应书面告知当事人违法事实及其享有的陈述、申辩、要求听证等权利。
</t>
    </r>
    <r>
      <rPr>
        <sz val="9"/>
        <rFont val="黑体"/>
        <charset val="134"/>
      </rPr>
      <t>5.决定责任：</t>
    </r>
    <r>
      <rPr>
        <sz val="9"/>
        <rFont val="宋体"/>
        <charset val="134"/>
      </rPr>
      <t xml:space="preserve">水行政主管部门根据审理情况决定是否予以行政处罚，停止违法行为，补办审查批准手续、限期采取补救措施或责令限期拆除。
</t>
    </r>
    <r>
      <rPr>
        <sz val="9"/>
        <rFont val="黑体"/>
        <charset val="134"/>
      </rPr>
      <t>6.送达责任：</t>
    </r>
    <r>
      <rPr>
        <sz val="9"/>
        <rFont val="宋体"/>
        <charset val="134"/>
      </rPr>
      <t xml:space="preserve">行政处罚决定书应在7日内送达当事人。
</t>
    </r>
    <r>
      <rPr>
        <sz val="9"/>
        <rFont val="黑体"/>
        <charset val="134"/>
      </rPr>
      <t>7.执行责任：</t>
    </r>
    <r>
      <rPr>
        <sz val="9"/>
        <rFont val="宋体"/>
        <charset val="134"/>
      </rPr>
      <t xml:space="preserve">监督当事人在决定的期限内，履行生效的行政处罚决定。当事人逾期不履行的，可依法采取向人民法院申请强制执行等措施。及时主动公开相关行政处罚信息。
</t>
    </r>
    <r>
      <rPr>
        <sz val="9"/>
        <rFont val="黑体"/>
        <charset val="134"/>
      </rPr>
      <t>8.其他：</t>
    </r>
    <r>
      <rPr>
        <sz val="9"/>
        <rFont val="宋体"/>
        <charset val="134"/>
      </rPr>
      <t>法律法规规章规定应履行的责任。</t>
    </r>
  </si>
  <si>
    <t>1-1.【部门规章】《水行政处罚实施办法》(1997年水利部令第8号) 第二十四条、第二十条
2-1.【法律】《行政处罚法》第三十六条、第三十七条
2-2.【地方性法规】《山西省行政执法条例》第二十条、第二十一条、第二十二条、第二十三条
2-3.【部门规章】《水行政处罚实施办法》(1997年水利部令第8号)第二十条、第二十五条、第二十六条
3-1.【法律】《行政处罚法》第三十八条
3-2.【部门规章】《水行政处罚实施办法》(1997年水利部令第8号)第三十条
4-1.【法律】《行政处罚法》第三十一条、第三十二条
4-2.【部门规章】《水行政处罚实施办法》(1997年水利部令第8号)第三十一条
5-1.【法律】《行政处罚法》第三十九条
5-2.【部门规章】《水行政处罚实施办法》(1997年水利部令第8号)第三十条、第三十二条、第四十三条
6-1.【法律】《行政处罚法》第四十条
6-2.【部门规章】《水行政处罚实施办法》(1997年水利部令第8号)第三十三条
7-1.【法律】《行政处罚法》第四十四条、第五十一条
7-2.【部门规章】《水行政处罚实施办法》(1997年水利部令第8号)第四十六条、第五十一条</t>
  </si>
  <si>
    <t>07</t>
  </si>
  <si>
    <t>1500-B-00800-140602</t>
  </si>
  <si>
    <t>对未经签署规划同意书或违反规划同意书要求
在河道上建设水工程项目的处罚</t>
  </si>
  <si>
    <t>【法律】《中华人民共和国防洪法》（第十七条　在江河、湖泊上建设防洪工程和其他水工程、水电站等，应当符合防洪规划的要求;水库应当按照防洪规划的要求留足防洪库容。
前款规定的防洪工程和其他水工程、水电站未取得有关水行政主管部门签署的符合防洪规划要求的规划同意书的，建设单位不得开工建设。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</si>
  <si>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r>
      <rPr>
        <sz val="8.5"/>
        <rFont val="黑体"/>
        <charset val="134"/>
      </rPr>
      <t>1.立案责任：</t>
    </r>
    <r>
      <rPr>
        <sz val="8.5"/>
        <rFont val="宋体"/>
        <charset val="134"/>
      </rPr>
      <t xml:space="preserve">水行政主管部门在检查中发现或接到举报、控告的违反行为或者下级水行政主管部门上报的违法涉河建设项目，应予以审查，决定是否立案。
</t>
    </r>
    <r>
      <rPr>
        <sz val="8.5"/>
        <rFont val="黑体"/>
        <charset val="134"/>
      </rPr>
      <t>2.调查责任：</t>
    </r>
    <r>
      <rPr>
        <sz val="8.5"/>
        <rFont val="宋体"/>
        <charset val="134"/>
      </rPr>
      <t xml:space="preserve">水行政主管部门对立案的案件，指定专人负责，与当事人有直接利害关系的应当回避，执法人员不得少于两人，当场出示执法证件；
</t>
    </r>
    <r>
      <rPr>
        <sz val="8.5"/>
        <rFont val="黑体"/>
        <charset val="134"/>
      </rPr>
      <t>3.审查责任：</t>
    </r>
    <r>
      <rPr>
        <sz val="8.5"/>
        <rFont val="宋体"/>
        <charset val="134"/>
      </rPr>
      <t xml:space="preserve">水行政主管部门应当对案件违法事实、证据、调查取证程序、法律适用、处罚种类和幅度、当事人陈述和申辩理由等方面进行审查，提出处理意见。
</t>
    </r>
    <r>
      <rPr>
        <sz val="8.5"/>
        <rFont val="黑体"/>
        <charset val="134"/>
      </rPr>
      <t>4.告知责任：</t>
    </r>
    <r>
      <rPr>
        <sz val="8.5"/>
        <rFont val="宋体"/>
        <charset val="134"/>
      </rPr>
      <t xml:space="preserve">水行政主管部门在作出行政处罚决定前，应书面告知当事人违法事实及其享有的陈述、申辩、要求听证等权利。
</t>
    </r>
    <r>
      <rPr>
        <sz val="8.5"/>
        <rFont val="黑体"/>
        <charset val="134"/>
      </rPr>
      <t>5.决定责任：</t>
    </r>
    <r>
      <rPr>
        <sz val="8.5"/>
        <rFont val="宋体"/>
        <charset val="134"/>
      </rPr>
      <t xml:space="preserve">水行政主管部门根据审理情况决定是否予以行政处罚，停止违法行为，补办审查批准手续、限期采取补救措施或责令限期拆除。
</t>
    </r>
    <r>
      <rPr>
        <sz val="8.5"/>
        <rFont val="黑体"/>
        <charset val="134"/>
      </rPr>
      <t>6.送达责任：</t>
    </r>
    <r>
      <rPr>
        <sz val="8.5"/>
        <rFont val="宋体"/>
        <charset val="134"/>
      </rPr>
      <t xml:space="preserve">行政处罚决定书应在7日内送达当事人。
</t>
    </r>
    <r>
      <rPr>
        <sz val="8.5"/>
        <rFont val="黑体"/>
        <charset val="134"/>
      </rPr>
      <t>7.执行责任：</t>
    </r>
    <r>
      <rPr>
        <sz val="8.5"/>
        <rFont val="宋体"/>
        <charset val="134"/>
      </rPr>
      <t>监督当事人在决定的期限内，履行生效的行政处罚决定。当事人逾期不履行的，可依法采取向人民法院申请强制执行等措施。及时主动公开相关行政处罚信息。</t>
    </r>
    <r>
      <rPr>
        <b/>
        <sz val="8.5"/>
        <rFont val="黑体"/>
        <charset val="134"/>
      </rPr>
      <t xml:space="preserve">
</t>
    </r>
    <r>
      <rPr>
        <sz val="8.5"/>
        <rFont val="黑体"/>
        <charset val="134"/>
      </rPr>
      <t>8.其他：</t>
    </r>
    <r>
      <rPr>
        <sz val="8.5"/>
        <rFont val="宋体"/>
        <charset val="134"/>
      </rPr>
      <t>法律法规规章规定应履行的责任。</t>
    </r>
  </si>
  <si>
    <t>08</t>
  </si>
  <si>
    <t>1500-B-00900-140602</t>
  </si>
  <si>
    <t>对在洪泛区、蓄滞洪区建设非防洪项目未编制洪水影响评价报告的处罚</t>
  </si>
  <si>
    <t>【法律】《中华人民共和国防洪法》【法律】《中华人民共和国防洪法》第三十三条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第五十八条　违反本法第三十三条第一款规定，在洪泛区、蓄滞洪区内建设非防洪建设项目，未编制洪水影响评价报告或者洪水影响评价报告未经审查批准开工建设的，责令限期改正;逾期不改正的，处五万元以下的罚款。</t>
  </si>
  <si>
    <r>
      <rPr>
        <sz val="9"/>
        <rFont val="黑体"/>
        <charset val="134"/>
      </rPr>
      <t>1.立案责任：</t>
    </r>
    <r>
      <rPr>
        <sz val="9"/>
        <rFont val="宋体"/>
        <charset val="134"/>
      </rPr>
      <t xml:space="preserve">水行政主管部门在检查中发现或接到举报、控告的违法行为或者下级水行政主管部门上报的违法涉河建设项目，应予以审查，决定是否立案。
</t>
    </r>
    <r>
      <rPr>
        <sz val="9"/>
        <rFont val="黑体"/>
        <charset val="134"/>
      </rPr>
      <t>2.调查责任：</t>
    </r>
    <r>
      <rPr>
        <sz val="9"/>
        <rFont val="宋体"/>
        <charset val="134"/>
      </rPr>
      <t xml:space="preserve">水行政主管部门对立案的案件，指定专人负责，与当事人有直接利害关系的应当回避，执法人员不得少于两人，当场出示执法证件；
</t>
    </r>
    <r>
      <rPr>
        <sz val="9"/>
        <rFont val="黑体"/>
        <charset val="134"/>
      </rPr>
      <t>3.审查责任：</t>
    </r>
    <r>
      <rPr>
        <sz val="9"/>
        <rFont val="宋体"/>
        <charset val="134"/>
      </rPr>
      <t xml:space="preserve">水行政主管部门应当对案件违法事实、证据、调查取证程序、法律适用、处罚种类和幅度、当事人陈述和申辩理由等方面进行审查，提出处理意见。
</t>
    </r>
    <r>
      <rPr>
        <sz val="9"/>
        <rFont val="黑体"/>
        <charset val="134"/>
      </rPr>
      <t>4.告知责任：</t>
    </r>
    <r>
      <rPr>
        <sz val="9"/>
        <rFont val="宋体"/>
        <charset val="134"/>
      </rPr>
      <t>水行政主管部门在作出行政处罚决定前，应书面告知当事人违法事实及</t>
    </r>
    <r>
      <rPr>
        <sz val="9"/>
        <rFont val="BatangChe"/>
        <charset val="134"/>
      </rPr>
      <t>ŀ</t>
    </r>
    <r>
      <rPr>
        <sz val="9"/>
        <rFont val="Arial"/>
        <charset val="0"/>
      </rPr>
      <t>স</t>
    </r>
    <r>
      <rPr>
        <sz val="9"/>
        <rFont val="宋体"/>
        <charset val="134"/>
      </rPr>
      <t xml:space="preserve">以取得的情况下，经行政机关负责人批准，可以先行登记保存，并应当在七日内及时作出处理决定，在此期间，当事人或者有关人员不得销毁或者转移证据。执法人员与当事人有直接利害关系的，应当回避。
</t>
    </r>
    <r>
      <rPr>
        <sz val="9"/>
        <rFont val="黑体"/>
        <charset val="134"/>
      </rPr>
      <t>5.决定责任：</t>
    </r>
    <r>
      <rPr>
        <sz val="9"/>
        <rFont val="宋体"/>
        <charset val="134"/>
      </rPr>
      <t xml:space="preserve">水行政主管部门根据审理情况决定是否予以行政处罚，停止违法行为，补办审查批准手续、限期采取补救措施或责令限期拆除。
</t>
    </r>
    <r>
      <rPr>
        <sz val="9"/>
        <rFont val="黑体"/>
        <charset val="134"/>
      </rPr>
      <t>6.送达责任：</t>
    </r>
    <r>
      <rPr>
        <sz val="9"/>
        <rFont val="宋体"/>
        <charset val="134"/>
      </rPr>
      <t xml:space="preserve">行政处罚决定书应在7日内送达当事人。
</t>
    </r>
    <r>
      <rPr>
        <sz val="9"/>
        <rFont val="黑体"/>
        <charset val="134"/>
      </rPr>
      <t>7.执行责任：</t>
    </r>
    <r>
      <rPr>
        <sz val="9"/>
        <rFont val="宋体"/>
        <charset val="134"/>
      </rPr>
      <t xml:space="preserve">监督当事人在决定的期限内，履行生效的行政处罚决定。当事人逾期不履行的，可依法采取向人民法院申请强制执行等措施。及时主动公开相关行政处罚信息。
</t>
    </r>
    <r>
      <rPr>
        <sz val="9"/>
        <rFont val="黑体"/>
        <charset val="134"/>
      </rPr>
      <t>8.其他：</t>
    </r>
    <r>
      <rPr>
        <sz val="9"/>
        <rFont val="宋体"/>
        <charset val="134"/>
      </rPr>
      <t>法律法规规章规定应履行的责任。</t>
    </r>
  </si>
  <si>
    <t>09</t>
  </si>
  <si>
    <t>1500-B-01000-140602</t>
  </si>
  <si>
    <t>对拒不服从抗旱统一调度和指挥的处罚</t>
  </si>
  <si>
    <t>1.【行政法规】《中华人民共和国抗旱条例》（2009年国务院令第552号）
    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
2.【地方性法规】《山西省抗旱条例》
    第三十四条　违反本条例规定，水库、水电站、塘坝、蓄水池、闸坝、湖泊的管理单位以及建有自备水源的企业、集体、个人拒不服从统一调度的，由县级以上人民政府水行政主管部门责令改正，给予警告;拒不改正的，强制执行，并处一万元以上五万元以下的罚款。
    第三十五条　违反本条例规定，抗旱应急水源工程管理单位和抗旱物资储备单位拒不服从统一调度的，由县级以上人民政府水行政主管部门责令改正，给予警告;拒不改正的，强制执行，并处一万元以上五万元以下的罚款。</t>
  </si>
  <si>
    <r>
      <rPr>
        <sz val="9"/>
        <rFont val="黑体"/>
        <charset val="134"/>
      </rPr>
      <t>1.立案责任：</t>
    </r>
    <r>
      <rPr>
        <sz val="9"/>
        <rFont val="宋体"/>
        <charset val="134"/>
      </rPr>
      <t xml:space="preserve">水行政主管部门在检查中发现或接到举报、控告的违法行为或者下级水行政主管部门上报的拒不服从抗旱同意调度和指挥的行为，应予以审查，决定是否立案。
</t>
    </r>
    <r>
      <rPr>
        <sz val="9"/>
        <rFont val="黑体"/>
        <charset val="134"/>
      </rPr>
      <t>2.调查责任：</t>
    </r>
    <r>
      <rPr>
        <sz val="9"/>
        <rFont val="宋体"/>
        <charset val="134"/>
      </rPr>
      <t xml:space="preserve">水行政主管部门对立案的案件，指定专人负责，与当事人有直接利害关系的应当回避，执法人员不得少于两人，当场出示执法证件；
</t>
    </r>
    <r>
      <rPr>
        <sz val="9"/>
        <rFont val="黑体"/>
        <charset val="134"/>
      </rPr>
      <t>3.审查责任：</t>
    </r>
    <r>
      <rPr>
        <sz val="9"/>
        <rFont val="宋体"/>
        <charset val="134"/>
      </rPr>
      <t xml:space="preserve">水行政主管部门应当对案件违法事实、证据、调查取证程序、法律适用、处罚种类和幅度、当事人陈述和申辩理由等方面进行审查，提出处理意见。
</t>
    </r>
    <r>
      <rPr>
        <sz val="9"/>
        <rFont val="黑体"/>
        <charset val="134"/>
      </rPr>
      <t>4.告知责任：</t>
    </r>
    <r>
      <rPr>
        <sz val="9"/>
        <rFont val="宋体"/>
        <charset val="134"/>
      </rPr>
      <t xml:space="preserve">水行政主管部门在作出行政处罚决定前，应书面告知当事人违法事实及其享有的陈述、申辩、要求听证等权利。
</t>
    </r>
    <r>
      <rPr>
        <sz val="9"/>
        <rFont val="黑体"/>
        <charset val="134"/>
      </rPr>
      <t>5.决定责任：</t>
    </r>
    <r>
      <rPr>
        <sz val="9"/>
        <rFont val="宋体"/>
        <charset val="134"/>
      </rPr>
      <t xml:space="preserve">水行政主管部门根据审理情况决定是否予以行政处罚，停止违法行为，补办审查批准手续、限期采取补救措施或责令限期拆除。
</t>
    </r>
    <r>
      <rPr>
        <sz val="9"/>
        <rFont val="黑体"/>
        <charset val="134"/>
      </rPr>
      <t>6.送达责任：</t>
    </r>
    <r>
      <rPr>
        <sz val="9"/>
        <rFont val="宋体"/>
        <charset val="134"/>
      </rPr>
      <t xml:space="preserve">行政处罚决定书应在7日内送达当事人。
</t>
    </r>
    <r>
      <rPr>
        <sz val="9"/>
        <rFont val="黑体"/>
        <charset val="134"/>
      </rPr>
      <t>7.执行责任：</t>
    </r>
    <r>
      <rPr>
        <sz val="9"/>
        <rFont val="宋体"/>
        <charset val="134"/>
      </rPr>
      <t xml:space="preserve">监督当事人在决定的期限内，履行生效的行政处罚决定。当事人逾期不履行的，可依法采取向人民法院申请强制执行等措施。及时主动公开相关行政处罚信息。
</t>
    </r>
    <r>
      <rPr>
        <sz val="9"/>
        <rFont val="黑体"/>
        <charset val="134"/>
      </rPr>
      <t>8.其他：</t>
    </r>
    <r>
      <rPr>
        <sz val="9"/>
        <rFont val="宋体"/>
        <charset val="134"/>
      </rPr>
      <t>法律法规规章规定应履行的责任。</t>
    </r>
  </si>
  <si>
    <t>10</t>
  </si>
  <si>
    <t>1500-B-01100-140602</t>
  </si>
  <si>
    <t>对侵占、破坏水源和抗旱设施的处罚</t>
  </si>
  <si>
    <t>1.【行政法规】《中华人民共和国抗旱条例》（国务院令第552号）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2.【地方性法规】《山西省抗旱条例》
    第三十六条　违反本条例规定，破坏、损毁、侵占旱灾预防和抗旱减灾设施的，由县级以上人民政府水行政主管部门责令停止违法行为，采取补救措施，并处一万元以上五万元以下的罚款;造成损坏的，依法承担民事责任;构成违反治安管理行为的，依照《中华人民共和国治安管理处罚法》的规定处罚;构成犯罪的，依法追究刑事责任。</t>
  </si>
  <si>
    <r>
      <rPr>
        <sz val="9"/>
        <rFont val="黑体"/>
        <charset val="134"/>
      </rPr>
      <t>1.立案责任：</t>
    </r>
    <r>
      <rPr>
        <sz val="9"/>
        <rFont val="宋体"/>
        <charset val="134"/>
      </rPr>
      <t xml:space="preserve">水行政主管部门在检查中发现或接到举报、控告的违反行为或者下级水行政主管部门上报的侵占、破坏水源和抗旱设施的行为，应予以审查，决定是否立案。
</t>
    </r>
    <r>
      <rPr>
        <sz val="9"/>
        <rFont val="黑体"/>
        <charset val="134"/>
      </rPr>
      <t>2.调查责任：</t>
    </r>
    <r>
      <rPr>
        <sz val="9"/>
        <rFont val="宋体"/>
        <charset val="134"/>
      </rPr>
      <t xml:space="preserve">水行政主管部门对立案的案件，指定专人负责，与当事人有直接利害关系的应当回避，执法人员不得少于两人，当场出示执法证件；
</t>
    </r>
    <r>
      <rPr>
        <sz val="9"/>
        <rFont val="黑体"/>
        <charset val="134"/>
      </rPr>
      <t>3.审查责任：</t>
    </r>
    <r>
      <rPr>
        <sz val="9"/>
        <rFont val="宋体"/>
        <charset val="134"/>
      </rPr>
      <t xml:space="preserve">水行政主管部门应当对案件违法事实、证据、调查取证程序、法律适用、处罚种类和幅度、当事人陈述和申辩理由等方面进行审查，提出处理意见。
</t>
    </r>
    <r>
      <rPr>
        <sz val="9"/>
        <rFont val="黑体"/>
        <charset val="134"/>
      </rPr>
      <t>4.告知责任：</t>
    </r>
    <r>
      <rPr>
        <sz val="9"/>
        <rFont val="宋体"/>
        <charset val="134"/>
      </rPr>
      <t xml:space="preserve">水行政主管部门在作出行政处罚决定前，应书面告知当事人违法事实及证据取得的情况下，经行政机关负责人批准，可以先行登记保存，并应当在七日内及时作出处理决定，在此期间，当事人或者有关人员不得销毁或者转移证据。执法人员与当事人有直接利害关系的，应当回避。
</t>
    </r>
    <r>
      <rPr>
        <sz val="9"/>
        <rFont val="黑体"/>
        <charset val="134"/>
      </rPr>
      <t>5.决定责任：</t>
    </r>
    <r>
      <rPr>
        <sz val="9"/>
        <rFont val="宋体"/>
        <charset val="134"/>
      </rPr>
      <t xml:space="preserve">水行政主管部门根据审理情况决定是否予以行政处罚，停止违法行为，补办审查批准手续、限期采取补救措施或责令限期拆除。
</t>
    </r>
    <r>
      <rPr>
        <sz val="9"/>
        <rFont val="黑体"/>
        <charset val="134"/>
      </rPr>
      <t>6.送达责任：</t>
    </r>
    <r>
      <rPr>
        <sz val="9"/>
        <rFont val="宋体"/>
        <charset val="134"/>
      </rPr>
      <t xml:space="preserve">行政处罚决定书应在7日内送达当事人。
</t>
    </r>
    <r>
      <rPr>
        <sz val="9"/>
        <rFont val="黑体"/>
        <charset val="134"/>
      </rPr>
      <t>7.执行责任：</t>
    </r>
    <r>
      <rPr>
        <sz val="9"/>
        <rFont val="宋体"/>
        <charset val="134"/>
      </rPr>
      <t xml:space="preserve">监督当事人在决定的期限内，履行生效的行政处罚决定。当事人逾期不履行的，可依法采取向人民法院申请强制执行等措施。及时主动公开相关行政处罚信息。
</t>
    </r>
    <r>
      <rPr>
        <sz val="9"/>
        <rFont val="黑体"/>
        <charset val="134"/>
      </rPr>
      <t>8.其他：</t>
    </r>
    <r>
      <rPr>
        <sz val="9"/>
        <rFont val="宋体"/>
        <charset val="134"/>
      </rPr>
      <t>法律法规规章规定应履行的责任。</t>
    </r>
  </si>
  <si>
    <t xml:space="preserve">1-1.【部门规章】《水行政处罚实施办法》(1997年水利部令第8号) 第二十四条、第二十条
2-1.【法律】《行政处罚法》第三十六条、第三十七条
2-2.【地方性法规】《山西省行政执法条例》第二十条、第二十一条、第二十二条、第二十三条
2-3.【部门规章】《水行政处罚实施办法》(1997年水利部令第8号)第二十条、第二十五条、第二十六条
3-1.【法律】《行政处罚法》第三十八条
3-2.【部门规章】《水行政处罚实施办法》(1997年水利部令第8号)第三十条
4-1.【法律】《行政处罚法》第三十一条、第三十二条
4-2.【部门规章】《水行政处罚实施办法》(1997年水利部令第8号)第三十一条
5-1.【法律】《行政处罚法》第三十九条
5-2.【部门规章】《水行政处罚实施办法》(1997年水利部令第8号)第三十条、第三十二条、第四十三条
6-1.【法律】《行政处罚法》第四十条
6-2.【部门规章】《水行政处罚实施办法》(1997年水利部令第8号)第三十三条
7-1.【法律】《行政处罚法》第四十四条、第五十一条
7-2.【部门规章】《水行政处罚实施办法》(1997年水利部令第8号)第四十六条、第五十一条
</t>
  </si>
  <si>
    <t>11</t>
  </si>
  <si>
    <t>1500-B-01200-140602</t>
  </si>
  <si>
    <t>对抢水、非法引水、截水或者哄抢抗旱物资的处罚</t>
  </si>
  <si>
    <t>1.【行政法规】《中华人民共和国抗旱条例》（国务院令第552号）
    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
2.【地方法规】《山西省抗旱条例》
    第三十七条　违反本条例规定，非法引水、截水、凿井的，由县级以上人民政府水行政主管部门责令停止违法行为，予以警告;构成违反治安管理行为的，依照《中华人民共和国治安管理处罚法》的规定处罚;构成犯罪的，依法追究刑事责任。</t>
  </si>
  <si>
    <r>
      <rPr>
        <sz val="9.5"/>
        <rFont val="黑体"/>
        <charset val="134"/>
      </rPr>
      <t>1.立案责任：</t>
    </r>
    <r>
      <rPr>
        <sz val="9.5"/>
        <rFont val="宋体"/>
        <charset val="134"/>
      </rPr>
      <t xml:space="preserve">水行政主管部门在检查中发现或接到举报、控告的违法行为或者下级水行政主管部门上报的抢水、非法引水、截水或者哄抢抗旱物资的行为，应予以审查，决定是否立案。
</t>
    </r>
    <r>
      <rPr>
        <sz val="9.5"/>
        <rFont val="黑体"/>
        <charset val="134"/>
      </rPr>
      <t>2.调查责任：</t>
    </r>
    <r>
      <rPr>
        <sz val="9.5"/>
        <rFont val="宋体"/>
        <charset val="134"/>
      </rPr>
      <t xml:space="preserve">水行政主管部门对立案的案件，指定专人负责，与当事人有直接利害关系的应当回避，执法人员不得少于两人，当场出示执法证件；
</t>
    </r>
    <r>
      <rPr>
        <sz val="9.5"/>
        <rFont val="黑体"/>
        <charset val="134"/>
      </rPr>
      <t>3.审查责任：</t>
    </r>
    <r>
      <rPr>
        <sz val="9.5"/>
        <rFont val="宋体"/>
        <charset val="134"/>
      </rPr>
      <t xml:space="preserve">水行政主管部门应当对案件违法事实、证据、调查取证程序、法律适用、处罚种类和幅度、当事人陈述和申辩理由等方面进行审查，提出处理意见。
</t>
    </r>
    <r>
      <rPr>
        <sz val="9.5"/>
        <rFont val="黑体"/>
        <charset val="134"/>
      </rPr>
      <t>4.告知责任：</t>
    </r>
    <r>
      <rPr>
        <sz val="9.5"/>
        <rFont val="宋体"/>
        <charset val="134"/>
      </rPr>
      <t xml:space="preserve">水行政主管部门在作出行政处罚决定前，应书面告知当事人违法事实及其享有的陈述、申辩、要求听证等权利。
</t>
    </r>
    <r>
      <rPr>
        <sz val="9.5"/>
        <rFont val="黑体"/>
        <charset val="134"/>
      </rPr>
      <t>5.决定责任：</t>
    </r>
    <r>
      <rPr>
        <sz val="9.5"/>
        <rFont val="宋体"/>
        <charset val="134"/>
      </rPr>
      <t xml:space="preserve">水行政主管部门根据审理情况决定是否予以行政处罚，停止违法行为，补办审查批准手续、限期采取补救措施或责令限期拆除。
</t>
    </r>
    <r>
      <rPr>
        <sz val="9.5"/>
        <rFont val="黑体"/>
        <charset val="134"/>
      </rPr>
      <t>6.送达责任：</t>
    </r>
    <r>
      <rPr>
        <sz val="9.5"/>
        <rFont val="宋体"/>
        <charset val="134"/>
      </rPr>
      <t xml:space="preserve">行政处罚决定书应在7日内送达当事人。
</t>
    </r>
    <r>
      <rPr>
        <sz val="9.5"/>
        <rFont val="黑体"/>
        <charset val="134"/>
      </rPr>
      <t>7.执行责任：</t>
    </r>
    <r>
      <rPr>
        <sz val="9.5"/>
        <rFont val="宋体"/>
        <charset val="134"/>
      </rPr>
      <t xml:space="preserve">监督当事人在决定的期限内，履行生效的行政处罚决定。当事人逾期不履行的，可依法采取向人民法院申请强制执行等措施。及时主动公开相关行政处罚信息。
</t>
    </r>
    <r>
      <rPr>
        <sz val="9.5"/>
        <rFont val="黑体"/>
        <charset val="134"/>
      </rPr>
      <t>8.其他：</t>
    </r>
    <r>
      <rPr>
        <sz val="9.5"/>
        <rFont val="宋体"/>
        <charset val="134"/>
      </rPr>
      <t>法律法规规章规定应履行的责任。</t>
    </r>
  </si>
  <si>
    <t>12</t>
  </si>
  <si>
    <t>1500-B-01300-140602</t>
  </si>
  <si>
    <t>对未经批准擅自取水的；未依照批准的取水许可规定条件取水的的处罚</t>
  </si>
  <si>
    <t xml:space="preserve">1.【法律】《中华人民共和国水法》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2.【行政法规】《取水许可和水资源费征收管理条例》（2006年国务院令第460号）
    第四十四条　连续停止取水满2年的，由原审批机关注销取水许可证。由于不可抗力或者进行重大技术改造等原因造成停止取水满2年的，经原审批机关同意，可以保留取水许可证。
    第四十八条　未经批准擅自取水，或者未依照批准的取水许可规定条件取水的，依照《中华人民共和国水法》第六十九条规定处罚；给他人造成妨碍或者损失的，应当排除妨碍、赔偿损失。
    第五十一条　拒不执行审批机关作出的取水量限制决定，或者未经批准擅自转让取水权的，责令停止违法行为，限期改正，处2万元以上10万元以下罚款；逾期拒不改正或者情节严重的，吊销取水许可证。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
    第五十六条　伪造、涂改、冒用取水申请批准文件、取水许可证的，责令改正，没收违法所得和非法财物，并处2万元以上10万元以下罚款；构成犯罪的，依法追究刑事责任。
3.【地方性法规】《山西省水资源管理条例》
    第五十三条　违反本条例第二十二条第二款、第二十七条第一款规定，有下列行为之一的，依法给予处罚：
   （一）在饮用水水源保护区内设置排污口的；
   （二）未经批准擅自取水的；
   （三）拒不缴纳、拖延缴纳或者拖欠水资源费的。
                              （接下页）    
   </t>
  </si>
  <si>
    <r>
      <rPr>
        <sz val="9"/>
        <rFont val="黑体"/>
        <charset val="134"/>
      </rPr>
      <t>1.立案责任：</t>
    </r>
    <r>
      <rPr>
        <sz val="9"/>
        <rFont val="宋体"/>
        <charset val="134"/>
      </rPr>
      <t xml:space="preserve">在检查中发现或者接到举报、控告的违法行为，应及时制止，并予以审查，决定是否立案。
</t>
    </r>
    <r>
      <rPr>
        <sz val="9"/>
        <rFont val="黑体"/>
        <charset val="134"/>
      </rPr>
      <t>2.调查责任：</t>
    </r>
    <r>
      <rPr>
        <sz val="9"/>
        <rFont val="宋体"/>
        <charset val="134"/>
      </rPr>
      <t xml:space="preserve">水行政主管部门对涉及违反取水许可管理规定的行政处罚立案的案件，指定专人负责，与当事人有直接利害关系的应当回避。执法人员不得少于两人，调查时应出示执法证件，允许当事人辩解陈述，执法人员应保守有关秘密。
</t>
    </r>
    <r>
      <rPr>
        <sz val="9"/>
        <rFont val="黑体"/>
        <charset val="134"/>
      </rPr>
      <t>3.审查责任：</t>
    </r>
    <r>
      <rPr>
        <sz val="9"/>
        <rFont val="宋体"/>
        <charset val="134"/>
      </rPr>
      <t xml:space="preserve">水行政主管部门应当对案件违法事实、证据、调查取证程序、法律适用、处罚种类和幅度、当事人陈述和申辩理由等方面进行审查，提出处理意见（主要证据不足时，以适当的方式补充调查）。
</t>
    </r>
    <r>
      <rPr>
        <sz val="9"/>
        <rFont val="黑体"/>
        <charset val="134"/>
      </rPr>
      <t>4.告知责任：</t>
    </r>
    <r>
      <rPr>
        <sz val="9"/>
        <rFont val="宋体"/>
        <charset val="134"/>
      </rPr>
      <t xml:space="preserve">水行政主管部门在做出违反取水许可管理规定的行政处罚决定前，应制作行政处罚告知书送达当事人，告知当事人违法事实及其享有的陈述、申辩、要求听证等权利。
</t>
    </r>
    <r>
      <rPr>
        <sz val="9"/>
        <rFont val="黑体"/>
        <charset val="134"/>
      </rPr>
      <t>5.决定责任：</t>
    </r>
    <r>
      <rPr>
        <sz val="9"/>
        <rFont val="宋体"/>
        <charset val="134"/>
      </rPr>
      <t xml:space="preserve">水行政主管部门根据审理情况决定是否予以行政处罚。依法需要给予行政处罚的，应制作行政处罚决定书，载明违法事实和证据、处罚依据和内容、申请行政复议或提起行政诉讼的途径和期限等内容。
</t>
    </r>
    <r>
      <rPr>
        <sz val="9"/>
        <rFont val="黑体"/>
        <charset val="134"/>
      </rPr>
      <t>6.送达责任：</t>
    </r>
    <r>
      <rPr>
        <sz val="9"/>
        <rFont val="宋体"/>
        <charset val="134"/>
      </rPr>
      <t xml:space="preserve">行政处罚决定书应在7日内送达当事人。
</t>
    </r>
    <r>
      <rPr>
        <sz val="9"/>
        <rFont val="黑体"/>
        <charset val="134"/>
      </rPr>
      <t>7.执行责任：</t>
    </r>
    <r>
      <rPr>
        <sz val="9"/>
        <rFont val="宋体"/>
        <charset val="134"/>
      </rPr>
      <t xml:space="preserve">依照生效的行政处罚决定，监督规范取用水行为。及时主动公开相关行政处罚信息。
</t>
    </r>
    <r>
      <rPr>
        <sz val="9"/>
        <rFont val="黑体"/>
        <charset val="134"/>
      </rPr>
      <t>8.其他：</t>
    </r>
    <r>
      <rPr>
        <sz val="9"/>
        <rFont val="宋体"/>
        <charset val="134"/>
      </rPr>
      <t>法律法规规章规定应履行的责任。</t>
    </r>
  </si>
  <si>
    <t>（续上页）
    第五十五条　违反本条例第三十条第二款规定，擅自为未办理取水许可的单位或者个人凿井的，由县级以上人民政府水行政主管部门责令停止违法行为，可并处1000元以上三万元以下的罚款。
    第五十六条　违反本条例第三十一条规定，擅自改变取水许可证载明事项的，由县级以上人民政府水行政主管部门责令停止违法行为，限期改正，可并处二万元以上十万元以下罚款；逾期拒不改正或者情节严重的，吊销取水许可证。
4.【地方性法规】《山西省泉域水资源保护条例》
    第二十五条　违反本条例有下列行为之一的，由水行政主管部门或其委托的泉域水资源管理机构责令停止违法行为，采取补救措施，赔偿损失，并可处以五千元以上五万元以下的罚款：
    （一）在泉域重点保护区内擅自打井、挖泉、截流、引水的；
    （二）在泉域重点保护区内将已污染含水层与未污染含水层混合开采的；
    （三）在泉水出露带采煤、开矿、开山采石和兴建地下工程的；
    （四）在超采区和禁止取水区新打水井取用地下水的；
    （五）未经批准，将勘探孔变更为水源井的。
    第二十六条　转让取水许可证的，由水行政主管部门或其委托的泉域水资源管理机构吊销取水许可证，没收非法所得。
    第二十七条　违反本条例有下列行为之一的，由水行政主管部门或其委托的泉域水资源管理机构责令限期纠正违法行为，情节严重的，报县级以上人民政府批准，吊销其取水许可证： 
                                    （接下页）</t>
  </si>
  <si>
    <t>对未经批准擅自取水的；未依照批准的取水许可规定条件取水的处罚</t>
  </si>
  <si>
    <t>（续上页）
（一）非法买卖水资源、擅自转让取水权的；（二）拒绝提供水量测定数据等有关资料或者提供假资料的；（三）新建、改建、扩建日取水量一万吨以上的建设项目，未按规定建立水位、水量、水质监督测设施的；（四）拒不执行水行政主管部门作出的取水量核减或限制决定的。5.【部门规章】《取水许可管理办法》（2008年水利部令第34号）
    第三十条　连续停止取水满2年的，由原取水审批机关注销取水许可证。由于不可抗力或者进行重大技术改造等原因造成停止取水满2年且取水许可证有效期尚未届满的，经原取水审批机关同意，可以保留取水许可证。
    第四十三条　有下列情形之一的，可以按照取水设施日最大取水能力计算取（退）水量：（一）未安装取（退）水计量设施的；（二）取（退）水计量设施不合格或者不能正常运行的；（三）取水单位或者个人拒不提供或者伪造取（退）水数据资料的。</t>
  </si>
  <si>
    <t>1500-B-01400-140602</t>
  </si>
  <si>
    <t>对拒不缴纳、拖延缴纳或者拖欠水资源费的处罚</t>
  </si>
  <si>
    <t>1.【法律】《中华人民共和国水法》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2.【行政法规】《取水许可和水资源费征收管理条例》（2006年国务院令第460号）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
    第五十四条　取水单位或者个人拒不缴纳、拖延缴纳或者拖欠水资源费的，依照《中华人民共和国水法》第七十条规定处罚。
    第五十五条　对违反规定征收水资源费、取水许可证照费的，由价格主管部门依法予以行政处罚。
3.【地方性法规】《山西省水资源管理条例》
    第五十三条　违反本条例第二十二条第二款、第二十七条第一款规定，有下列行为之一的，依法给予处罚：
   （一）在饮用水水源保护区内设置排污口的；
   （二）未经批准擅自取水的；
   （三）拒不缴纳、拖延缴纳或者拖欠水资源费的。
    第五十七条　违反本条例第三十七条规定，取用水单位或者个人未安装计量设施的，由县级以上人民政府水行政主管部门责令限期安装，并按照日最大取水能力计算的取水量和水资源费征收标准计征水资源费，可并处5000元以上二万元以下罚款；情节严重的，吊销取水许可证。                                                                                                             （接下页）</t>
  </si>
  <si>
    <r>
      <rPr>
        <sz val="9.5"/>
        <rFont val="黑体"/>
        <charset val="134"/>
      </rPr>
      <t>1.立案责任：</t>
    </r>
    <r>
      <rPr>
        <sz val="9.5"/>
        <rFont val="宋体"/>
        <charset val="134"/>
      </rPr>
      <t>水行政主管部门在检查中发现或接到举报、控告的违反行为或者下级水行政主管部门上报的违法涉河建设项目，应予以审查，决定是否立案。</t>
    </r>
    <r>
      <rPr>
        <sz val="9.5"/>
        <rFont val="黑体"/>
        <charset val="134"/>
      </rPr>
      <t xml:space="preserve">
2.调查责任：</t>
    </r>
    <r>
      <rPr>
        <sz val="9.5"/>
        <rFont val="宋体"/>
        <charset val="134"/>
      </rPr>
      <t>水行政主管部门对立案的案件，指定专人负责，与当事人有直接利害关系的应当回避，执法人员不得少于两人，当场出示执法证件；</t>
    </r>
    <r>
      <rPr>
        <sz val="9.5"/>
        <rFont val="黑体"/>
        <charset val="134"/>
      </rPr>
      <t xml:space="preserve">
3.审查责任：</t>
    </r>
    <r>
      <rPr>
        <sz val="9.5"/>
        <rFont val="宋体"/>
        <charset val="134"/>
      </rPr>
      <t>水行政主管部门应当对案件违法事实、证据、调查取证程序、法律适用、处罚种类和幅度、当事人陈述和申辩理由等方面进行审查，提出处理意见。</t>
    </r>
    <r>
      <rPr>
        <sz val="9.5"/>
        <rFont val="黑体"/>
        <charset val="134"/>
      </rPr>
      <t xml:space="preserve">
4.告知责任：</t>
    </r>
    <r>
      <rPr>
        <sz val="9.5"/>
        <rFont val="宋体"/>
        <charset val="134"/>
      </rPr>
      <t>水行政主管部门在作出行政处罚决定前，应书面告知当事人违法事实及其享有的陈述、申辩、要求听证等权利。</t>
    </r>
    <r>
      <rPr>
        <sz val="9.5"/>
        <rFont val="黑体"/>
        <charset val="134"/>
      </rPr>
      <t xml:space="preserve">
5.决定责任：</t>
    </r>
    <r>
      <rPr>
        <sz val="9.5"/>
        <rFont val="宋体"/>
        <charset val="134"/>
      </rPr>
      <t>水行政主管部门根据审理情况决定是否予以行政处罚，停止违法行为，补办审查批准手续、限期采取补救措施或责令限期拆除。</t>
    </r>
    <r>
      <rPr>
        <sz val="9.5"/>
        <rFont val="黑体"/>
        <charset val="134"/>
      </rPr>
      <t xml:space="preserve">
6.送达责任：</t>
    </r>
    <r>
      <rPr>
        <sz val="9.5"/>
        <rFont val="宋体"/>
        <charset val="134"/>
      </rPr>
      <t>行政处罚决定书应在7日内送达当事人。</t>
    </r>
    <r>
      <rPr>
        <sz val="9.5"/>
        <rFont val="黑体"/>
        <charset val="134"/>
      </rPr>
      <t xml:space="preserve">
7.执行责任：</t>
    </r>
    <r>
      <rPr>
        <sz val="9.5"/>
        <rFont val="宋体"/>
        <charset val="134"/>
      </rPr>
      <t>监督当事人在决定的期限内，履行生效的行政处罚决定。当事人逾期不履行的，可依法采取向人民法院申请强制执行等措施。及时主动公开相关行政处罚信息。</t>
    </r>
    <r>
      <rPr>
        <sz val="9.5"/>
        <rFont val="黑体"/>
        <charset val="134"/>
      </rPr>
      <t xml:space="preserve">
8.其他：</t>
    </r>
    <r>
      <rPr>
        <sz val="9.5"/>
        <rFont val="宋体"/>
        <charset val="134"/>
      </rPr>
      <t>法律法规规章规定应履行的责任。</t>
    </r>
  </si>
  <si>
    <t>1500-B-01500-140602</t>
  </si>
  <si>
    <t>对违反节约用水规定的处罚</t>
  </si>
  <si>
    <t>1.【法律】《中华人民共和国水法》  第七十一条　建设项目的节水设施没有建成或者没有达到国家规定的要求，擅自投入使用的，由县级以上人民政府有关部门或者流域管理机构依据职权，责令停止使用，限期改正，处五万元以上十万元以下的罚款。
2.【地方性法规】《山西省节约用水条例》 第三十八条 违反本条例规定，用水单位和个人新增用水量，未申请核定用水计划指标的，由节约用水行政主管部门责令限期改正；逾期不改正的，处以三千元以上二万元以下罚款。
　　第三十九条 违反本条例规定，有下列行为之一的，由节约用水行政主管部门责令改正，处以二万元以上十万元以下罚款：（一）工业间接冷却水未经循环利用或者回收利用直接排放的；（二）以水为主要原料的生产企业生产后的尾水未经回收利用直接排放的。
　　第四十条 违反本条例规定，擅自停止使用节水设施的，由节约用水行政主管部门责令限期改正；逾期不改正的，处以一万元以上五万元以下罚款。
　　第四十一条 违反本条例规定，有下列行为之一的，由节约用水行政主管部门责令限期改正；逾期不改正的，分别按照下列规定处罚：（一）洗浴、滑雪场、现场制售饮用水等用水户未安装节水设施、器具的，处以五千元以上五万元以下罚款；　（二）洗车行业用水户未安装循环用水洗车设备洗车的，处以一千元以上五千元以下罚款。</t>
  </si>
  <si>
    <t>1500-B-01600-140602</t>
  </si>
  <si>
    <t>对未安装计量设施的、计量设施不合格或者运行不正常的的处罚</t>
  </si>
  <si>
    <t>1.【行政法规】《取水许可和水资源费征收管理条例》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
2.【地方性法规】《山西省水资源管理条例》 第五十七条　违反本条例第三十七条规定，取用水单位或者个人未安装计量设施的，由县级以上人民政府水行政主管部门责令限期安装，并按照日最大取水能力计算的取水量和水资源费征收标准计征水资源费，可并处5000元以上二万元以下罚款；情节严重的，吊销取水许可证。
　　计量设施不合格或者运行不正常的，由县级以上人民政府水行政主管部门责令限期更换或者修复；逾期不更换或者不修复的，按照日最大取水能力计算的取水量和水资源费征收标准计征水资源费，可并处一万元以下罚款；情节严重的，吊销取水许可证。</t>
  </si>
  <si>
    <t>1500-B-01700-140602</t>
  </si>
  <si>
    <t>对擅自为未办理取水许可的单位或者个人凿井的处罚</t>
  </si>
  <si>
    <t>1.【地方性法规】《山西省水资源管理条例》 第五十五条　违反本条例第三十条第二款规定，擅自为未办理取水许可的单位或者个人凿井的，由县级以上人民政府水行政主管部门责令停止违法行为，可并处1000元以上三万元以下的罚款。</t>
  </si>
  <si>
    <t>1500-B-01800-140602</t>
  </si>
  <si>
    <t>对违反泉域水资源保护规定的处罚</t>
  </si>
  <si>
    <t>1.【地方性法规】《山西省泉域水资源保护条例》第二十五条　违反本条例有下列行为之一的，由水行政主管部门或其委托的泉域水资源管理机构责令停止违法行为，采取补救措施，赔偿损失，并可处以五千元以上五万元以下的罚款：（一）在泉域重点保护区内擅自打井、挖泉、截流、引水的；（二）在泉域重点保护区内将已污染含水层与未污染含水层混合开采的；（三）在泉水出露带采煤、开矿、开山采石和兴建地下工程的；（四）在超采区和禁止取水区新打水井取用地下水的；（五）未经批准，将勘探孔变更为水源井的。
　　第二十六条　转让取水许可证的，由水行政主管部门或其委托的泉域水资源管理机构吊销取水许可证，没收非法所得。
　　第二十七条　违反本条例有下列行为之一的，由水行政主管部门或其委托的泉域水资源管理机构责令限期纠正违法行为，情节严重的，吊销其取水许可证：（一）非法买卖水资源、擅自转让取水权的；（二）拒绝提供取水量测定数据等有关资料或者提供假资料的；（三）新建、改建、扩建日取水量一万吨以上的建设项目，未按规定建立水位、水量、水质监测设施的；（四）拒不执行水行政主管部门作出的取水量核减或限制决定的。
　　第二十八条　采矿排水企业不按规定办理排水登记手续，不缴纳水资源费的，由水行政主管部门或其委托的泉域管理机构责令改正，限期办理登记手续，缴纳水资源费。并视情节轻重处以应缴纳水资源费3至5倍的罚款。</t>
  </si>
  <si>
    <t>1500-B-01900-140602</t>
  </si>
  <si>
    <t>对违反水文条例规定的处罚</t>
  </si>
  <si>
    <t>1.【行政法规】《中华人民共和国水文条例》第三十七条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第三十八条　不符合本条例第二十四条规定的条件从事水文活动的，责令停止违法行为，没收违法所得，并处5万元以上10万元以下罚款。
　　第三十九条　违反本条例规定，使用不符合规定的水文专用技术装备和水文计量器具的，责令限期改正。
　　第四十条　违反本条例规定，有下列行为之一的，责令停止违法行为，处1万元以上5万元以下罚款：（一）拒不汇交水文监测资料的；（二）非法向社会传播水文情报预报，造成严重经济损失和不良影响的。
　　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
　　第四十二条　违反本条例规定，从事本条例第三十二条所列活动的，责令停止违法行为，限期恢复原状或者采取其他补救措施，可以处1万元以下罚款。</t>
  </si>
  <si>
    <t>1500-B-02100-140602</t>
  </si>
  <si>
    <t>对违反水土保持法在崩塌、滑坡危险区或者泥石流易发区从事取土、挖砂、采石等可能造成水土流失的活动的处罚</t>
  </si>
  <si>
    <t xml:space="preserve">【法律】《中华人民共和国水土保持法》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t>
  </si>
  <si>
    <r>
      <rPr>
        <sz val="9.5"/>
        <rFont val="黑体"/>
        <charset val="134"/>
      </rPr>
      <t>1.立案责任：</t>
    </r>
    <r>
      <rPr>
        <sz val="9.5"/>
        <rFont val="宋体"/>
        <charset val="134"/>
      </rPr>
      <t xml:space="preserve">水行政主管部门在检查中发现或接到举报、控告的违反行为或者下级水行政主管部门上报的违法涉河建设项目，应予以审查，决定是否立案。
</t>
    </r>
    <r>
      <rPr>
        <sz val="9.5"/>
        <rFont val="黑体"/>
        <charset val="134"/>
      </rPr>
      <t>2.调查责任：</t>
    </r>
    <r>
      <rPr>
        <sz val="9.5"/>
        <rFont val="宋体"/>
        <charset val="134"/>
      </rPr>
      <t xml:space="preserve">水行政主管部门对立案的案件，指定专人负责，与当事人有直接利害关系的应当回避，执法人员不得少于两人，当场出示执法证件；
</t>
    </r>
    <r>
      <rPr>
        <sz val="9.5"/>
        <rFont val="黑体"/>
        <charset val="134"/>
      </rPr>
      <t>3.审查责任：</t>
    </r>
    <r>
      <rPr>
        <sz val="9.5"/>
        <rFont val="宋体"/>
        <charset val="134"/>
      </rPr>
      <t xml:space="preserve">水行政主管部门应当对案件违法事实、证据、调查取证程序、法律适用、处罚种类和幅度、当事人陈述和申辩理由等方面进行审查，提出处理意见。
</t>
    </r>
    <r>
      <rPr>
        <sz val="9.5"/>
        <rFont val="黑体"/>
        <charset val="134"/>
      </rPr>
      <t>4.告知责任：</t>
    </r>
    <r>
      <rPr>
        <sz val="9.5"/>
        <rFont val="宋体"/>
        <charset val="134"/>
      </rPr>
      <t xml:space="preserve">水行政主管部门在作出行政处罚决定前，应书面告知当事人违法事实及其享有的陈述、申辩、要求听证等权利。
</t>
    </r>
    <r>
      <rPr>
        <sz val="9.5"/>
        <rFont val="黑体"/>
        <charset val="134"/>
      </rPr>
      <t>5.决定责任：</t>
    </r>
    <r>
      <rPr>
        <sz val="9.5"/>
        <rFont val="宋体"/>
        <charset val="134"/>
      </rPr>
      <t xml:space="preserve">水行政主管部门根据审理情况决定是否予以行政处罚，停止违法行为，补办审查批准手续、限期采取补救措施或责令限期拆除。
</t>
    </r>
    <r>
      <rPr>
        <sz val="9.5"/>
        <rFont val="黑体"/>
        <charset val="134"/>
      </rPr>
      <t>6.送达责任：</t>
    </r>
    <r>
      <rPr>
        <sz val="9.5"/>
        <rFont val="宋体"/>
        <charset val="134"/>
      </rPr>
      <t xml:space="preserve">行政处罚决定书应在7日内送达当事人。
</t>
    </r>
    <r>
      <rPr>
        <sz val="9.5"/>
        <rFont val="黑体"/>
        <charset val="134"/>
      </rPr>
      <t>7.执行责任：</t>
    </r>
    <r>
      <rPr>
        <sz val="9.5"/>
        <rFont val="宋体"/>
        <charset val="134"/>
      </rPr>
      <t xml:space="preserve">监督当事人在决定的期限内，履行生效的行政处罚决定。当事人逾期不履行的，可依法采取向人民法院申请强制执行等措施。及时主动公开相关行政处罚信息。
</t>
    </r>
    <r>
      <rPr>
        <sz val="9.5"/>
        <rFont val="黑体"/>
        <charset val="134"/>
      </rPr>
      <t>8.其他：</t>
    </r>
    <r>
      <rPr>
        <sz val="9.5"/>
        <rFont val="宋体"/>
        <charset val="134"/>
      </rPr>
      <t>法律法规规章规定应履行的责任。</t>
    </r>
  </si>
  <si>
    <t>1500-B-02200-140602</t>
  </si>
  <si>
    <t>对违反水土保持法在禁止开垦坡度以上陡坡地开垦种植农作物，或者在禁止开垦、开发的植物保护带内开垦、开发的处罚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</si>
  <si>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</si>
  <si>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1500-B-02300-140602</t>
  </si>
  <si>
    <t>对违反水土保持法在水土流失重点预防区和重点治理区铲草皮、挖树兜、滥挖虫草、甘草、麻黄等的处罚</t>
  </si>
  <si>
    <t>《中华人民共和国水土保持法》第五十一条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在草原地区有前款规定违法行为的，依照《中华人民共和国草原法》的有关规定处罚。</t>
  </si>
  <si>
    <t>1500-B-02400-140602</t>
  </si>
  <si>
    <t>对在林区采伐林木不依法采取防止水土流失措施的处罚</t>
  </si>
  <si>
    <t>《中华人民共和国水土保持法》第五十二条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</si>
  <si>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1500-B-02500-140602</t>
  </si>
  <si>
    <t>对依法应当编制水土保持方案的生产建设项目，未编制水土保持方案或者编制的水土保持方案未经批准而开工建设的；生产建设项目的地点、规模发生重大变化，未补充、修改水土保持方案或者补充、修改的水土保持方案未经原审批机关批准的；水土保持方案实施过程中，未经原审批机关批准，对水土保持措施作出重大变更的处罚</t>
  </si>
  <si>
    <t>《中华人民共和国水土保持法》第五十三条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</si>
  <si>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1500-B-02600-140602</t>
  </si>
  <si>
    <t>对水土保持设施未经验收或者验收不合格将生产建设项目投产使用的处罚</t>
  </si>
  <si>
    <t xml:space="preserve"> 《中华人民共和国水土保持法》第五十四条　违反本法规定，水土保持设施未经验收或者验收不合格将生产建设项目投产使用的，由县级以上人民政府水行政主管部门责令停止生产或者使用，直至验收合格，并处五万元以上五十万元以下的罚款。</t>
  </si>
  <si>
    <t>1500-B-02700-140602</t>
  </si>
  <si>
    <t>对在水土保持方案确定的专门存放地以外的区域倾倒砂、石、土、矸石、尾矿、废渣等的处罚</t>
  </si>
  <si>
    <t xml:space="preserve"> 《中华人民共和国水土保持法》第五十五条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   </t>
  </si>
  <si>
    <t>行政强制</t>
  </si>
  <si>
    <t>1500-C-00100-140602</t>
  </si>
  <si>
    <t>强制拆除河道管理范围内重大违法的建筑物、构筑物、设施设备</t>
  </si>
  <si>
    <t xml:space="preserve">【法律】《中华人民共和国水法》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
    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t>
  </si>
  <si>
    <r>
      <rPr>
        <sz val="10"/>
        <rFont val="黑体"/>
        <charset val="134"/>
      </rPr>
      <t>1.审查责任：</t>
    </r>
    <r>
      <rPr>
        <sz val="10"/>
        <rFont val="宋体"/>
        <charset val="134"/>
      </rPr>
      <t xml:space="preserve">确认当事人是否逾期不履行拆除妨碍行洪的建筑物、构筑物；
</t>
    </r>
    <r>
      <rPr>
        <sz val="10"/>
        <rFont val="黑体"/>
        <charset val="134"/>
      </rPr>
      <t>2.催告责任：</t>
    </r>
    <r>
      <rPr>
        <sz val="10"/>
        <rFont val="宋体"/>
        <charset val="134"/>
      </rPr>
      <t xml:space="preserve">对未按照限期拆除违法建筑物、构筑物，恢复原状的，催告当事人履行义务，制作催告书。对当事人提出的事项、理由和证据进行记录；
</t>
    </r>
    <r>
      <rPr>
        <sz val="10"/>
        <rFont val="黑体"/>
        <charset val="134"/>
      </rPr>
      <t>3.送达责任：</t>
    </r>
    <r>
      <rPr>
        <sz val="10"/>
        <rFont val="宋体"/>
        <charset val="134"/>
      </rPr>
      <t xml:space="preserve">制作并送达执法文书；
</t>
    </r>
    <r>
      <rPr>
        <sz val="10"/>
        <rFont val="黑体"/>
        <charset val="134"/>
      </rPr>
      <t>4.实施责任：</t>
    </r>
    <r>
      <rPr>
        <sz val="10"/>
        <rFont val="宋体"/>
        <charset val="134"/>
      </rPr>
      <t xml:space="preserve">水行政主管部门或防指部门实施强制执行或委托没有利害关系的第三人代履行；
</t>
    </r>
    <r>
      <rPr>
        <sz val="10"/>
        <rFont val="黑体"/>
        <charset val="134"/>
      </rPr>
      <t>5.事后监管责任：</t>
    </r>
    <r>
      <rPr>
        <sz val="10"/>
        <rFont val="宋体"/>
        <charset val="134"/>
      </rPr>
      <t xml:space="preserve">检查拆除违法建筑物、恢复原状情况。
</t>
    </r>
    <r>
      <rPr>
        <sz val="10"/>
        <rFont val="黑体"/>
        <charset val="134"/>
      </rPr>
      <t>6.其他：</t>
    </r>
    <r>
      <rPr>
        <sz val="10"/>
        <rFont val="宋体"/>
        <charset val="134"/>
      </rPr>
      <t>法律法规规章规定应履行的责任。</t>
    </r>
  </si>
  <si>
    <t>1-1.【法律】《行政强制法》第三十四条“行政机关依法作出行政决定后，当事人在行政机关决定的期限内不履行义务的，具有行政强制执行权的行政机关依照本章规定强制执行。”
1-2.【法律】《行政强制法》第三十七条“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
1-3.【法律】《防洪法》第四十四条“对违法的建筑物、构筑物、设施等需要强制拆除的，应当由行政机关予以公告，限期当事人自行拆除。当事人在法定期限内不申请行政复议或者提起行政诉讼，又不拆除的，行政机关可以依法强制拆除。”
2-1.【法律】《行政强制法》第三十五条“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
2-2.【法律】《行政强制法》第三十六条“当事人收到催告书后有权进行陈述和申辩。行政机关应当充分听取当事人的意见，对当事人提出的事实、理由和证据，应当进行记录、复核。当事人提出的事实、理由或者证据成立的，行政机关应当采纳。”
3.【法律】《行政强制法》第三十八条“催告书、行政强制执行决定书应当直接送达当事人。当事人拒绝接收或者无法直接送达当事人的，应当依照《中华人民共和国民事诉讼法》的有关规定送达。”（接下页）</t>
  </si>
  <si>
    <t>（续上页）
4-1.【法律】《行政强制法》第十七条“行政强制措施由法律、法规规定的行政机关在法定职权范围内实施。行政强制措施权不得委托。依据《中华人民共和国行政处罚法》的规定行使相对集中行政处罚权的行政机关，可以实施法律、法规规定的与行政处罚权有关的行政强制措施。行政强制措施应当由行政机关具备资格的行政执法人员实施，其他人员不得实施。”
4-2.【法律】《行政强制法》第五十条“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4-3.【法律】《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4-4.【行政法规】《河道管理条例》(1988年国务院令第3号)
第三十六条“对河道管理范围内的阻水障碍物，按照“谁设障，谁清除”的原则，由河道主管机关提出清障计划的实施方案，由防汛指挥部责令设障者在规定的期限内清除。逾期不清除的，由防汛指挥部组织强行清除，并由设障者负担全部清障费用。”
5.【地方性法规】《山西省水资源管理条例》第四十八条“县级以上人民政府水行政主管部门应当建立水资源管理巡查制度，依法实施水政监督检查。水政监督检查人员履行职责时，应当出示行政执法证件，严格按照法定程序执法。”</t>
  </si>
  <si>
    <t>1500-C-00200-140602</t>
  </si>
  <si>
    <t>强行清除在河道、湖泊范围内设置的阻碍行洪的障碍物</t>
  </si>
  <si>
    <t xml:space="preserve">【法律】《中华人民共和国防洪法》
    第四十二条　对河道、湖泊范围内阻碍行洪的障碍物，按照谁设障、谁清除的原则，由防汛指挥机构责令限期清除；逾期不清除的，由防汛指挥机构组织强行清除，所需费用由设障者承担。在紧急防汛期，国家防汛指挥机构或者其授权的流域、省、自治区、直辖市防汛指挥机构有权对壅水、阻水严重的桥梁、引道、码头和其他跨河工程设施作出紧急处置。    </t>
  </si>
  <si>
    <r>
      <rPr>
        <sz val="10"/>
        <rFont val="黑体"/>
        <charset val="134"/>
      </rPr>
      <t>1.审查责任：</t>
    </r>
    <r>
      <rPr>
        <sz val="10"/>
        <rFont val="宋体"/>
        <charset val="134"/>
      </rPr>
      <t xml:space="preserve">审查河道、湖泊范围内阻碍行洪的建筑物、构筑物、设施,向社会公告。
</t>
    </r>
    <r>
      <rPr>
        <sz val="10"/>
        <rFont val="黑体"/>
        <charset val="134"/>
      </rPr>
      <t>2.催告责任：</t>
    </r>
    <r>
      <rPr>
        <sz val="10"/>
        <rFont val="宋体"/>
        <charset val="134"/>
      </rPr>
      <t xml:space="preserve">对未按照限期拆除妨碍行洪的障碍物的，催告当事人履行义务，制作催告书。听取当事人意见，对当事人提出的事实、理由和证据，进行记录和复核。
</t>
    </r>
    <r>
      <rPr>
        <sz val="10"/>
        <rFont val="黑体"/>
        <charset val="134"/>
      </rPr>
      <t>3.实施责任：</t>
    </r>
    <r>
      <rPr>
        <sz val="10"/>
        <rFont val="宋体"/>
        <charset val="134"/>
      </rPr>
      <t xml:space="preserve">实施强制执行或委托没有利害关系的第三人代履行。
</t>
    </r>
    <r>
      <rPr>
        <sz val="10"/>
        <rFont val="黑体"/>
        <charset val="134"/>
      </rPr>
      <t>4.送达责任：</t>
    </r>
    <r>
      <rPr>
        <sz val="10"/>
        <rFont val="宋体"/>
        <charset val="134"/>
      </rPr>
      <t xml:space="preserve">制作并送达执法文书。
</t>
    </r>
    <r>
      <rPr>
        <sz val="10"/>
        <rFont val="黑体"/>
        <charset val="134"/>
      </rPr>
      <t>5.事后监管责任：</t>
    </r>
    <r>
      <rPr>
        <sz val="10"/>
        <rFont val="宋体"/>
        <charset val="134"/>
      </rPr>
      <t xml:space="preserve">检查拆除妨碍行洪的障碍物情况。
</t>
    </r>
    <r>
      <rPr>
        <sz val="10"/>
        <rFont val="黑体"/>
        <charset val="134"/>
      </rPr>
      <t>6.其他：</t>
    </r>
    <r>
      <rPr>
        <sz val="10"/>
        <rFont val="宋体"/>
        <charset val="134"/>
      </rPr>
      <t>法律法规规章规定应履行的责任。</t>
    </r>
  </si>
  <si>
    <t xml:space="preserve">1-1.【法律】《行政强制法》第三十四条
1-2.【法律】《行政强制法》第三十七条
1-3.【法律】《防洪法》第四十四条
2-1.【法律】《行政强制法》第三十五条
2-2.【法律】《行政强制法》第三十六条
3.【法律】《行政强制法》第三十八条
4-1.【法律】《行政强制法》第十七条
4-2.【法律】《行政强制法》第五十条
4-3.【法律】《行政强制法》第十八条
4-4.【行政法规】《河道管理条例》(1988年国务院令第3号)第三十六条
5.【地方性法规】《山西省水资源管理条例》第四十八条
</t>
  </si>
  <si>
    <t>1500-C-00300-140602</t>
  </si>
  <si>
    <t>强制拆除或封闭取水工程或设施</t>
  </si>
  <si>
    <t>1.【行政法规】《取水许可和水资源费征收管理条例》（国务院令第460号）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
2.【地方性法规】《山西省水资源管理条例》
    第二十条　在重要水源地和泉域开采矿藏或者建设地下工程，应当进行水环境影响的评价。造成水位下降、水源枯竭的，应当采取补救措施；造成严重后果的，经省人民政府批准，可以采取限采、封堵或者停止工程建设等措施；对他人生活和生产造成损失的，依法给予补偿。
3.【地方性法规】《山西省泉域水资源保护条例》
    第十九条　根据泉域水资源变化情况和开发利用状况，水行政主管部门依照国家有关规定，可对泉域内取水许可证持有人的取水量予以核减或限制，并可采取并网合用、封闭停用等措施。</t>
  </si>
  <si>
    <r>
      <rPr>
        <sz val="10"/>
        <rFont val="黑体"/>
        <charset val="134"/>
      </rPr>
      <t>1.催告责任：</t>
    </r>
    <r>
      <rPr>
        <sz val="10"/>
        <rFont val="宋体"/>
        <charset val="134"/>
      </rPr>
      <t xml:space="preserve">对不执行有关处罚决定的当事人下达催告通知书，催告履行义务的期限、方式和当事人依法享有的陈述权和申辩权。
</t>
    </r>
    <r>
      <rPr>
        <sz val="10"/>
        <rFont val="黑体"/>
        <charset val="134"/>
      </rPr>
      <t>2.决定责任：</t>
    </r>
    <r>
      <rPr>
        <sz val="10"/>
        <rFont val="宋体"/>
        <charset val="134"/>
      </rPr>
      <t xml:space="preserve">充分听取当事人意见，对当事人提出的事实、理由和证据，应当进行记录、复核，无正当理由的，向行政机关负责人报告并经批准作出强制执行决定，送达强制执行决定书。出现中止和终结的适用情形时，做出中止和终结执行决定。
</t>
    </r>
    <r>
      <rPr>
        <sz val="10"/>
        <rFont val="黑体"/>
        <charset val="134"/>
      </rPr>
      <t>3.执行责任：</t>
    </r>
    <r>
      <rPr>
        <sz val="10"/>
        <rFont val="宋体"/>
        <charset val="134"/>
      </rPr>
      <t xml:space="preserve">申请法院强制执行，制作并送达执法文书。
</t>
    </r>
    <r>
      <rPr>
        <sz val="10"/>
        <rFont val="黑体"/>
        <charset val="134"/>
      </rPr>
      <t>4.事后监管责任：</t>
    </r>
    <r>
      <rPr>
        <sz val="10"/>
        <rFont val="宋体"/>
        <charset val="134"/>
      </rPr>
      <t xml:space="preserve">加强执法巡查和法规宣传。
</t>
    </r>
    <r>
      <rPr>
        <sz val="10"/>
        <rFont val="黑体"/>
        <charset val="134"/>
      </rPr>
      <t>5.其他：</t>
    </r>
    <r>
      <rPr>
        <sz val="10"/>
        <rFont val="宋体"/>
        <charset val="134"/>
      </rPr>
      <t>法律法规规章规定应履行的责任。</t>
    </r>
  </si>
  <si>
    <t>1-1.【法律】《行政强制法》第三十四条
1-2.【法律】《行政强制法》第三十七条
2-1.【法律】《行政强制法》第三十五条
2-2.【法律】《行政强制法》第三十六条
3.【法律】《行政强制法》第三十八条
4-1.【法律】《行政强制法》第十七条
4-2.【法律】《行政强制法》第五十条
4-3.【法律】《行政强制法》第十八条
5.【地方性法规】《山西省水资源管理条例》第四十八条</t>
  </si>
  <si>
    <t>1500-C-00400-140602</t>
  </si>
  <si>
    <t>对开办生产建设项目或者从事其他生产建设活动造成水土流失，不进行治理的代履行</t>
  </si>
  <si>
    <t>【法律】《中华人民共和国水土保持法》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</si>
  <si>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r>
      <rPr>
        <sz val="10"/>
        <rFont val="黑体"/>
        <charset val="134"/>
      </rPr>
      <t>1.催告责任：</t>
    </r>
    <r>
      <rPr>
        <sz val="10"/>
        <rFont val="宋体"/>
        <charset val="134"/>
      </rPr>
      <t xml:space="preserve">审查当事人是否逾期不进行水土流失治理，告知当事人进行治理，否则将强制执行。
</t>
    </r>
    <r>
      <rPr>
        <sz val="10"/>
        <rFont val="黑体"/>
        <charset val="134"/>
      </rPr>
      <t>2.决定责任：</t>
    </r>
    <r>
      <rPr>
        <sz val="10"/>
        <rFont val="宋体"/>
        <charset val="134"/>
      </rPr>
      <t>听取当事人意见，对当事人提出的事实、理由和证据，进行记录和复核。</t>
    </r>
    <r>
      <rPr>
        <sz val="10"/>
        <rFont val="黑体"/>
        <charset val="134"/>
      </rPr>
      <t xml:space="preserve">
3.执行责任：</t>
    </r>
    <r>
      <rPr>
        <sz val="10"/>
        <rFont val="宋体"/>
        <charset val="134"/>
      </rPr>
      <t>委托没有利害关系的第三人代履行，制作并送达执法文书。</t>
    </r>
    <r>
      <rPr>
        <sz val="10"/>
        <rFont val="黑体"/>
        <charset val="134"/>
      </rPr>
      <t xml:space="preserve">
4.事后监管责任：</t>
    </r>
    <r>
      <rPr>
        <sz val="10"/>
        <rFont val="宋体"/>
        <charset val="134"/>
      </rPr>
      <t>检查水土流失治理情况，加强执法巡查和法规宣传。</t>
    </r>
    <r>
      <rPr>
        <sz val="10"/>
        <rFont val="黑体"/>
        <charset val="134"/>
      </rPr>
      <t xml:space="preserve">
5.其他：</t>
    </r>
    <r>
      <rPr>
        <sz val="10"/>
        <rFont val="宋体"/>
        <charset val="134"/>
      </rPr>
      <t>法律法规规章规定应履行的责任。</t>
    </r>
  </si>
  <si>
    <t xml:space="preserve">1-1.【法律】《行政强制法》第三十四条
1-2.【法律】《行政强制法》第三十七条
2-1.【法律】《行政强制法》第三十五条
2-2.【法律】《行政强制法》第三十六条
3.【法律】《行政强制法》第三十八条
4-1.【法律】《行政强制法》第十七条
4-2.【法律】《行政强制法》第五十条
4-3.【法律】《行政强制法》第十八条
4-4.【法律】《水土保持法》第四十四条“水政监督检查人员依法履行监督检查职责时，有权采取下列措施：（一）要求被检查单位或者个人提供有关文件、证照、资料；（二）要求被检查单位或者个人就预防和治理水土流失的有关情况作出说明；（三）进入现场进行调查、取证。被检查单位或者个人拒不停止违法行为，造成严重水土流失的，报经水行政主管部门批准，可以查封、扣押实施违法行为的工具及施工机械、设备等。”
5.【法律】《水土保持法》第六条“各级人民政府及其有关部门应当加强水土保持宣传和教育工作，普及水土保持科学知识，增强公众的水土保持意识。”
</t>
  </si>
  <si>
    <t>1500-C-00500-140602</t>
  </si>
  <si>
    <t>对造成严重水土流失的工具及施工机械、设备的查封、扣押</t>
  </si>
  <si>
    <t xml:space="preserve">【法律】《中华人民共和国水土保持法》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（三）进入现场进行调查、取证。被检查单位或者个人拒不停止违法行为，造成严重水土流失的，报经水行政主管部门批准，可以查封、扣押实施违法行为的工具及施工机械、设备等。
     </t>
  </si>
  <si>
    <r>
      <rPr>
        <sz val="10"/>
        <rFont val="黑体"/>
        <charset val="134"/>
      </rPr>
      <t>1.催告责任：</t>
    </r>
    <r>
      <rPr>
        <sz val="10"/>
        <rFont val="宋体"/>
        <charset val="134"/>
      </rPr>
      <t xml:space="preserve">对造成严重水土流失的违法行为，告知当事人水行政主管部门有权实施行政强制。
</t>
    </r>
    <r>
      <rPr>
        <sz val="10"/>
        <rFont val="黑体"/>
        <charset val="134"/>
      </rPr>
      <t>2.决定责任：</t>
    </r>
    <r>
      <rPr>
        <sz val="10"/>
        <rFont val="宋体"/>
        <charset val="134"/>
      </rPr>
      <t xml:space="preserve">当事人拒不停止违法行为的，报告行政机关负责人，经批准后决定实施强制。
</t>
    </r>
    <r>
      <rPr>
        <sz val="10"/>
        <rFont val="黑体"/>
        <charset val="134"/>
      </rPr>
      <t>3.实施责任：</t>
    </r>
    <r>
      <rPr>
        <sz val="10"/>
        <rFont val="宋体"/>
        <charset val="134"/>
      </rPr>
      <t xml:space="preserve">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
</t>
    </r>
    <r>
      <rPr>
        <sz val="10"/>
        <rFont val="黑体"/>
        <charset val="134"/>
      </rPr>
      <t>4.事后监管责任：</t>
    </r>
    <r>
      <rPr>
        <sz val="10"/>
        <rFont val="宋体"/>
        <charset val="134"/>
      </rPr>
      <t xml:space="preserve">对扣押的施工机械及设备应当妥善保管，不得使用或损毁，造成损失的，应当承担赔偿责任；依法调查处理违法造成水土流失行为。
</t>
    </r>
    <r>
      <rPr>
        <sz val="10"/>
        <rFont val="黑体"/>
        <charset val="134"/>
      </rPr>
      <t>5.其他：</t>
    </r>
    <r>
      <rPr>
        <sz val="10"/>
        <rFont val="宋体"/>
        <charset val="134"/>
      </rPr>
      <t xml:space="preserve">法律法规规章规定应履行的责任。
</t>
    </r>
  </si>
  <si>
    <t xml:space="preserve">1.【法律】《行政强制法》第三十五条
2-1.【法律】《行政强制法》第三十四条
2-2.【法律】《行政强制法》第三十四条
3-1.【法律】《行政强制法》第十七条
3-2.【法律】《行政强制法》第十八条
3-3.【法律】《行政强制法》 第二十二条“查封、扣押应当由法律、法规规定的行政机关实施，其他任何行政机关或者组织不得实施。”
3-4.【法律】《行政强制法》第二十三条“查封、扣押限于涉案的场所、设施或者财物，不得查封、扣押与违法行为无关的场所、设施或者财物；不得查封、扣押公民个人及其所扶养家属的生活必需品。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3-5.【法律】《行政强制法》第二十四条“行政机关决定实施查封、扣押的，应当履行本法第十八条规定的程序，制作并当场交付查封、扣押决定书和清单。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 查封、扣押清单一式二份，由当事人和行政机关分别保存。”
3-6.【法律】《行政强制法》第三十六条
3-7.【法律】《行政强制法》第三十七条
4.【法律】《水土保持法》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t>
  </si>
  <si>
    <t>31</t>
  </si>
  <si>
    <t>行政裁决</t>
  </si>
  <si>
    <t>1500-E-00100-140602</t>
  </si>
  <si>
    <t>水事纠纷裁决</t>
  </si>
  <si>
    <t>1.【法律】《中华人民共和国水法》
    第五十六条　不同行政区域之间发生水事纠纷的，应当协商处理；协商不成的，由上一级人民政府裁决，有关各方必须遵照执行。在水事纠纷解决前，未经各方达成协议或者共同的上一级人民政府批准，在行政区域交界线两侧一定范围内，任何一方不得修建排水、阻水、取水和截（蓄）水工程，不得单方面改变水的现状。
2.【法律】《中华人民共和国水土保持法》
    第四十六条　不同行政区域之间发生水土流失纠纷应当协商解决；协商不成的，由共同的上一级人民政府裁决。</t>
  </si>
  <si>
    <r>
      <rPr>
        <sz val="10"/>
        <rFont val="黑体"/>
        <charset val="134"/>
      </rPr>
      <t>1.受理责任：</t>
    </r>
    <r>
      <rPr>
        <sz val="10"/>
        <rFont val="宋体"/>
        <charset val="134"/>
      </rPr>
      <t xml:space="preserve">公示申请条件、法定期限、需要提供的申请书及其他资料（申请人及被申请人的基本情况，申请裁决的要求和理由，有关证据材料等），一次性告知补正的材料，对符合条件的应当予以受理，不符合条件的，不予受理并通知申请人。
</t>
    </r>
    <r>
      <rPr>
        <sz val="10"/>
        <rFont val="黑体"/>
        <charset val="134"/>
      </rPr>
      <t>2.审理责任：</t>
    </r>
    <r>
      <rPr>
        <sz val="10"/>
        <rFont val="宋体"/>
        <charset val="134"/>
      </rPr>
      <t xml:space="preserve">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t>
    </r>
    <r>
      <rPr>
        <sz val="10"/>
        <rFont val="黑体"/>
        <charset val="134"/>
      </rPr>
      <t>3.裁决责任：</t>
    </r>
    <r>
      <rPr>
        <sz val="10"/>
        <rFont val="宋体"/>
        <charset val="134"/>
      </rPr>
      <t xml:space="preserve">根据事实和法律、法规作出裁决，制作并向当事人送达裁决书。
</t>
    </r>
    <r>
      <rPr>
        <sz val="10"/>
        <rFont val="黑体"/>
        <charset val="134"/>
      </rPr>
      <t>4.执行责任：</t>
    </r>
    <r>
      <rPr>
        <sz val="10"/>
        <rFont val="宋体"/>
        <charset val="134"/>
      </rPr>
      <t xml:space="preserve">组织有关各方落实政府裁决、水事纠纷处理意见或协议，并对执行情况进行监督检查，发现的问题妥善处理或及时向政府和有关部门通报。
</t>
    </r>
    <r>
      <rPr>
        <sz val="10"/>
        <rFont val="黑体"/>
        <charset val="134"/>
      </rPr>
      <t>5.其他：</t>
    </r>
    <r>
      <rPr>
        <sz val="10"/>
        <rFont val="宋体"/>
        <charset val="134"/>
      </rPr>
      <t>法律法规规章规定应当履行的责任。</t>
    </r>
  </si>
  <si>
    <t xml:space="preserve">1.【法律】《行政许可法》第三十条
2-1.【法律】《行政许可法》第三十四条
2-2.【规范性文件】《省际水事纠纷预防和处理办法》（水政法[2004]400号）第十四条“省际水事纠纷发生后，纠纷各方的县、市级人民政府水行政主管部门应当立即派人到现场调查协商，将调查协商意见报告县、市级人民政府和上级水行政主管部门，并在当地人民政府的领导下，协同有关部门采取有效措施防止事态扩大。”
3-1.【部门规章】《水行政许可实施办法》（2005年水利部令第23号）第三十二条
3-2.【规范性文件】《省际水事纠纷预防和处理办法》（水政法[2004]400号）第二十条“国务院关于省际水事纠纷裁决、水利部或流域管理机构关于省际水事纠纷的处理意见，有关各方必须遵照执行。省级人民政府及其有关部门应当组织有关市、县对落实上述处理意见制定具体实施方案。实施方案要报水利部或有关流域管理机构备案。”
4-1.【法律】《行政许可法》第六十一条
4-2.【规范性文件】《省际水事纠纷预防和处理办法》（水政法[2004]400号）第二十一条“流域管理机构和各级水行政主管部门负责对国务院有关省际水事纠纷的裁决和水利部有关省际水事纠纷的处理意见的执行情况进行监督检查，并对在监督检查过程中发现的问题及时向有关部门通报。”
</t>
  </si>
  <si>
    <t>32</t>
  </si>
  <si>
    <t>行政奖励</t>
  </si>
  <si>
    <t>1500-H-03510-140602</t>
  </si>
  <si>
    <t>对在开发、利用、节约、保护、管理水资源方面成绩显著的单位和个人的奖励</t>
  </si>
  <si>
    <t>《中华人民共和国水法》第十一条　在开发、利用、节约、保护、管理水资源和防治水害等方面成绩显著的单位和个人，由人民政府给予奖励。
《取水许可和水资源费征收管理条例》 （国务院令第460号） 第九条 任何单位和个人都有节约和保护水资源的义务。对节约和保护水资源有突出贡献的单位和个人，由县级以上人民政府给予表彰和奖励。
《山西省水资源管理条例》第四十六条  对水重复利用率高于行业规定标准，节约用水成绩显著的单位，县级以上人民政府可以从水资源费中提取一定比例给予奖励。
《山西省泉域水资源保护条例》 第七条 各级人民政府对保护和管理泉域水资源做出显著成绩的单位和个人，给予表彰或奖励。
《山西省水资源管理委员会、山西省财政厅关于水资源费征收上解使用管理的规定》（晋水资发（1996）18号、晋财综字（1996）78号）
第六条 对完成或超额完成年度征费计划且按规定比例按时上解的地（市）、县（市、区），由上一级水资源管理部门从本级留成中予以奖励，奖励标准：按计划上解数的2%和超计划上解数的8%分别计算，奖金必须用于征费工作先进集体和征费一线人员。
《山西省水利厅、山西省财政厅关于加强水资源费使用管理工作的通知》（晋水财务【2010】710号）第二条 水资源费专项用于水资源的合理开发以及节约、保护和管理，任何单位与组织不得平调、截留或挪作他用，具体使用范围包括：节约、保护水资源的宣传和奖励；水资源管理培训、科技交流与合作。</t>
  </si>
  <si>
    <t>1、制定方案环节责任
制定评选、表彰、奖励活动实施方案，并下发方案，在一定范围内组织实施环节责任。 2、受理（组织推荐）环节责任
一次性告知补正材料；依法受理或者不予受理，不予受理的应当告知理由。
3、评审公示环节责任 
对上报材料等进行审查，必要的可通过实地考察走访等了解情况；提出拟表彰奖励名单。
4、表彰环节责任 
按表彰奖励范围、层次等报有权机关审定，需要上报政府的，要经政府审定；规定时间内，对表彰奖励决定予以公开、公示。
5.其他：法律法规规章规定应履行的职责。</t>
  </si>
  <si>
    <t xml:space="preserve">1-1.【法律】《行政许可法》第三十条
1-2.【部门规章】《水行政许可实施办法》（2005年水利部令第23号）第二十一条
2-1.【法律】《行政许可法》第三十四条
2-2.【部门规章】《水行政许可实施办法》（2005年水利部令第23号）第二十三条
2-3.【部门规章】《水行政许可实施办法》（2005年水利部令第23号）第二十四条
2-4.【部门规章】《水行政许可实施办法》（2005年水利部令第23号）第二十七条
2-5.【部门规章】《水行政许可实施办法》（2005年水利部令第23号）第三十一条
3-1.【法律】《行政许可法》第三十七条
3-2.【法律】《行政许可法》第三十八条
3-3.【部门规章】《水行政许可实施办法》（2005年水利部令第23号）第三十二条
3-4.【部门规章】《水行政许可实施办法》（2005年水利部令第23号）第三十五条
4-1.【法律】《行政许可法》第四十条
4-2.【法律】《行政许可法》第四十四条
4-3.【行政法规】《企业信息公示暂行条例》（2014年国务院令第654号）第七条
4-4.【部门规章】《水行政许可实施办法》（2005年水利部令第23号）第三十八条
5-1.【法律】《行政许可法》第六十一条
</t>
  </si>
  <si>
    <t>33</t>
  </si>
  <si>
    <t>1500-H-03516-140602</t>
  </si>
  <si>
    <t>对防汛抗旱抢险救灾工作有突出贡献、成绩显著的单位和个人的表彰和奖励</t>
  </si>
  <si>
    <t>《中华人民共和国防汛条例》（国务院令86号）第四十二条 有下列事迹之一的单位和个人，可以由县级以上人民政府给予表彰或者奖励：（一）在执行抗洪抢险任务时，组织严密，指挥得当，防守得力，奋力抢险，出色完成任务者；
    （二）坚持巡堤查险，遇到险情及时报告，奋力抗洪抢险，成绩显著者；
    （三）在危险关头，组织群众保护国家和人民财产，抢救群众有功者；
    （四）为防汛调度、抗洪抢险献计献策，效益显著者；
    （五）气象、雨情、水情测报和预报准确及时，情报传递迅速，克服困难，抢测洪水，因而减轻重大洪水灾害者；
    （六）及时供应防汛物料和工具，爱护防汛器材，节约经费开支，完成防汛抢险任务成绩显著者；
    （七）有其他特殊贡献，成绩显著者。
《中华人民共和国抗旱条例》（国务院令第552号）第十二条 对在抗旱工作中做出突出贡献的单位和个人，按照国家有关规定给予表彰和奖励。
《山西省抗旱条例》第七条 县级以上人民政府应当对在旱灾预防和抗旱减灾工作中做出显著成绩的单位和个人予以表彰、奖励。</t>
  </si>
  <si>
    <t>34</t>
  </si>
  <si>
    <t>1500-H-03511-140602</t>
  </si>
  <si>
    <t>对水土保持工作中成绩显著的单位和个人的表彰和奖励</t>
  </si>
  <si>
    <t>《中华人民共和国水土保持法》
    第九条 国家鼓励和支持社会力量参与水土保持工作。对水土保持工作中成绩显著的单位和个人，由县级以上人民政府给予表彰和奖励。</t>
  </si>
  <si>
    <t>35</t>
  </si>
  <si>
    <t>1500-H-03514-140602</t>
  </si>
  <si>
    <t>对在水文工作中做出突出贡献的单位和个人的奖励</t>
  </si>
  <si>
    <t xml:space="preserve">《中华人民共和国水文条例》（国务院令496号）第六条 县级以上人民政府对在水文工作中做出突出贡献的单位和个人，按照国家有关规定给予表彰和奖励。    </t>
  </si>
  <si>
    <t>36</t>
  </si>
  <si>
    <t>1500-H-03517-140602</t>
  </si>
  <si>
    <t>对在水政监察工作中作出显著成绩的水政监察队伍和水政监察人员的表彰或奖励</t>
  </si>
  <si>
    <t>《水政监察工作章程》（2000年水利部令第13号）第二十一条　每年年底水行政执法机关的法制工作机构和上一级水政监察队伍负责对水政监察队伍执法责任制的执行情况进行考核。水行政执法机关对在水政监察工作中作出显著成绩的水政监察队伍和水政监察人员，应当给予表彰或奖励。</t>
  </si>
  <si>
    <t>其他</t>
  </si>
  <si>
    <t>1500-Z-00901-140602</t>
  </si>
  <si>
    <t>对不同行政区域边界水工程批准的监管</t>
  </si>
  <si>
    <t>《水行政许可实施办法》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</si>
  <si>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1、制定监管计划阶段责任，科学制定计划；2、选定检查对象，按比例抽取检查对象，重点对象全面检查；3、开展行政检查，进行书面检查或现场检查，填写检查表；4、未发现问题终止检查并向当事人告知检查结果；对发现的问题进行处理，提出整改意见；5、行政检查材料归档。</t>
  </si>
  <si>
    <t>《水行政许可实施办法》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地方性法规】《山西省行政执法条例》第二十条、第二十一条、第二十二条、第二十三条</t>
  </si>
  <si>
    <t>风险防控图</t>
  </si>
  <si>
    <t>1500-Z-00902-140602</t>
  </si>
  <si>
    <t>对大坝维修养护的监管</t>
  </si>
  <si>
    <t>1、《中华人民共和国水法》第四十二条：“县级以上地方人民政府应当采取措施，保障本行政区域内水工程，特别是水坝和堤防的安全，限期消除险情。水行政主管部门应当加强对水工程安全的监督管理。”2、《水库大坝安全管理条例》第二十条：“大坝管理单位必须做好大坝的养护修理工作，保证大坝和闸门启闭设备完好。”</t>
  </si>
  <si>
    <t>1、《中华人民共和国水法》第四十二条：“县级以上地方人民政府应当采取措施，保障本行政区域内水工程，特别是水坝和堤防的安全，限期消除险情。水行政主管部门应当加强对水工程安全的监督管理。”2、《水库大坝安全管理条例》第二十条：“大坝管理单位必须做好大坝的养护修理工作，保证大坝和闸门启闭设备完好。”【地方性法规】《山西省行政执法条例》第二十条、第二十一条、第二十二条、第二十三条</t>
  </si>
  <si>
    <t>1500-Z-00903-140602</t>
  </si>
  <si>
    <t>对蓄滞洪区避洪设施建设的监管</t>
  </si>
  <si>
    <t>1、《国务院对确需保留的行政审批项目设定行政许可的决定》第161项。2、《行政许可法》第十条第二款:“行政机关应当对公民、法人或者其他组织从事行政许可事项的活动实施有效监督。”3、《水行政许可实施办法》第八条第二款:“水行政许可实施机关应当对公民、法人或者其他组织从事水行政许可事项的活动实施有效监督。”</t>
  </si>
  <si>
    <t>1、《国务院对确需保留的行政审批项目设定行政许可的决定》第161项。2、《行政许可法》第十条第二款:“行政机关应当对公民、法人或者其他组织从事行政许可事项的活动实施有效监督。”3、《水行政许可实施办法》第八条第二款:“水行政许可实施机关应当对公民、法人或者其他组织从事水行政许可事项的活动实施有效监督。”【地方性法规】《山西省行政执法条例》第二十条、第二十一条、第二十二条、第二十三条</t>
  </si>
  <si>
    <t>1500-Z-00904-140602</t>
  </si>
  <si>
    <t>对水库调度安全管理监管</t>
  </si>
  <si>
    <t>1、《中华人民共和国水法》第四十六条：“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2、《水库大坝安全管理条例》第二十一条：“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 3、《水库工程管理通则》第2.0.1条：“水库管理单位的任务是：确保工程安全，充分发挥工程效益，开展综合经营，不断提高管理水平，主要工作内容是：四、做好水文(特别是洪水)预报、掌握雨情、水情，了解气象情报，做好工程的调度运用和工程防汛工作。”</t>
  </si>
  <si>
    <t>1、《中华人民共和国水法》第四十六条：“县级以上地方人民政府水行政主管部门或者流域管理机构应当根据批准的水量分配方案和年度预测来水量，制定年度水量分配方案和调度计划，实施水量统一调度；有关地方人民政府必须服从。国家确定的重要江河、湖泊的年度水量分配方案，应当纳入国家的国民经济和社会发展年度计划。”2、《水库大坝安全管理条例》第二十一条：“大坝的运行，必须在保证安全的前提下，发挥综合效益。大坝管理单位应当根据批准的计划和大坝主管部门的指令进行水库的调度运用。 在汛期，综合利用的水库，其调度运用必须服从防汛指挥机构的统一指挥；以发电为主的水库，其汛限水位以上的防洪库容及其洪水调度运用，必须服从防汛指挥机构的统一指挥。 任何单位和个人不得非法干预水库的调度运用。 ” 3、《水库工程管理通则》第2.0.1条：“水库管理单位的任务是：确保工程安全，充分发挥工程效益，开展综合经营，不断提高管理水平，主要工作内容是：四、做好水文(特别是洪水)预报、掌握雨情、水情，了解气象情报，做好工程的调度运用和工程防汛工作。”【地方性法规】《山西省行政执法条例》第二十条、第二十一条、第二十二条、第二十三条</t>
  </si>
  <si>
    <t>1500-Z-00905-140602</t>
  </si>
  <si>
    <t>对水利工程启闭机质量的监管</t>
  </si>
  <si>
    <t>《水利部关于取消水利工程启闭机使用许可证核发后加强事中事后监管的通知》：“　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t>
  </si>
  <si>
    <t>《水利部关于取消水利工程启闭机使用许可证核发后加强事中事后监管的通知》：“　二、关于行政许可取消后的后续监管措施　　1.完善技术标准体系。进一步明确水利工程启闭机的产品质量标准和安装质量标准。　　2.强化企业质量责任。启闭机生产企业和安装企业依法对产品质量和安装质量负责。　　3.加强水利工程启闭机使用环节的质量监督管理。完善水利工程启闭机安装和运行管理相关规定，落实项目法人和运行管理单位的责任。明确启闭机进场安装前必须进行质量检测，合格后方可安装；安装后必须进行试运行前验收，验收合格后方可投入试运行；使用运行期间必须定期进行检查测试，发现问题整改后方可继续使用。　　4、加快信用体系建设。健全水利工程启闭机数据库和生产、安装企业信用信息档案，建立水利工程建设监管与信用信息档案的联动和联合惩戒机制。实施“黑名单”制度，加大对违法违规企业的处罚力度。”【地方性法规】《山西省行政执法条例》第二十条、第二十一条、第二十二条、第二十三条</t>
  </si>
  <si>
    <t>1500-Z-00906-140602</t>
  </si>
  <si>
    <t>对坝顶兼做公路的监管</t>
  </si>
  <si>
    <t>1.《水库大坝安全管理条例》第十六条：“大坝坝顶确需兼做公路的，须经科学论证和大坝主管部门批准，并采取相应的安全维护措施。”2.《国务院关于取消一批行政许可事项的决定》（国发[2017]46号）：取消“坝顶兼做公路审批”后，水利部需加强事中事后监管。</t>
  </si>
  <si>
    <t>1.《水库大坝安全管理条例》第十六条：“大坝坝顶确需兼做公路的，须经科学论证和大坝主管部门批准，并采取相应的安全维护措施。”2.《国务院关于取消一批行政许可事项的决定》（国发[2017]46号）：取消“坝顶兼做公路审批”后，水利部需加强事中事后监管。【地方性法规】《山西省行政执法条例》第二十条、第二十一条、第二十二条、第二十三条</t>
  </si>
  <si>
    <t>1500-Z-00907-140602</t>
  </si>
  <si>
    <t>对水利工程质量检测单位（乙级）的监管</t>
  </si>
  <si>
    <t>水利部《水利工程质量检测管理规定》第二十五条:“隐瞒有关情况或者提供虚假材料申请资质的，审批机关不予受理或者不予批准，并给予警告，一年之内不得再次申请资质。”</t>
  </si>
  <si>
    <t>水利部《水利工程质量检测管理规定》第二十五条:“隐瞒有关情况或者提供虚假材料申请资质的，审批机关不予受理或者不予批准，并给予警告，一年之内不得再次申请资质。”【地方性法规】《山西省行政执法条例》第二十条、第二十一条、第二十二条、第二十三条</t>
  </si>
  <si>
    <t>1500-Z-00908-140602</t>
  </si>
  <si>
    <t>对河道采砂的监管</t>
  </si>
  <si>
    <t>1、《中华人民共和国河道管理条例》第四条:“国务院水利行政主管部门是全国河道的主管机关。各省、自治区、直辖市的水利行政主管部门是该行政区域的河道主管机关。”2、《中华人民共和国河道管理条例》第八条:“各级人民政府河道主管机关以及河道监理人员，必须按照国家法律、法规，加强河道管理，执行供水计划和防洪调度命令，维护水工程和人民生命财产安全。”</t>
  </si>
  <si>
    <t>1、《中华人民共和国河道管理条例》第四条:“国务院水利行政主管部门是全国河道的主管机关。各省、自治区、直辖市的水利行政主管部门是该行政区域的河道主管机关。”2、《中华人民共和国河道管理条例》第八条:“各级人民政府河道主管机关以及河道监理人员，必须按照国家法律、法规，加强河道管理，执行供水计划和防洪调度命令，维护水工程和人民生命财产安全。”【地方性法规】《山西省行政执法条例》第二十条、第二十一条、第二十二条、第二十三条</t>
  </si>
  <si>
    <t>1500-Z-00909-140602</t>
  </si>
  <si>
    <t>对城市建设填堵水域、废除围堤的监管</t>
  </si>
  <si>
    <t>1、《中华人民共和国防洪法》第三十四条第三款:“城市建设不得擅自填堵原有河道沟叉、贮水湖塘洼淀和废除原有防洪围堤。确需填堵或者废除的，应当经城市人民政府批准。”2、《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</si>
  <si>
    <t>1、《中华人民共和国防洪法》第三十四条第三款:“城市建设不得擅自填堵原有河道沟叉、贮水湖塘洼淀和废除原有防洪围堤。确需填堵或者废除的，应当经城市人民政府批准。”2、《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地方性法规】《山西省行政执法条例》第二十条、第二十一条、第二十二条、第二十三条</t>
  </si>
  <si>
    <t>1500-Z-00910-140602</t>
  </si>
  <si>
    <t>对河道管理范围内有关活动（不含河道采砂）的监管</t>
  </si>
  <si>
    <t>1500-Z-00911-140602</t>
  </si>
  <si>
    <t>对水利工程质量检测员的监管（水利工程质量检测员职业资格监管）</t>
  </si>
  <si>
    <t>《水利工程质量检测管理规定》第二十一条:“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t>
  </si>
  <si>
    <t>《水利工程质量检测管理规定》第二十一条:“ 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检测业务及租借、挂靠资质等违规行为；(四)是否按照有关标准和规定进行检测；(五)是否按照规定在质量检测报告上签字盖章，质量检测报告是否真实；(六)仪器设备的运行、检定和校准情况；(七)法律、法规规定的其他事项。”【地方性法规】《山西省行政执法条例》第二十条、第二十一条、第二十二条、第二十三条</t>
  </si>
  <si>
    <t>1500-Z-00944-140602</t>
  </si>
  <si>
    <t>对监理工程师执业资格的监管</t>
  </si>
  <si>
    <t>1、《水利工程建设监理规定》第四条:“水利部对全国水利工程建设监理实施统一监督管理。　　水利部所属流域管理机构（以下简称流域管理机构）和县级以上地方人民政府水行政主管部门对其所管辖的水利工程建设监理实施监督管理。”　        2、《水利工程建设监理规定》第二十三条:“县级以上人民政府水行政主管部门和流域管理机构在监督检查中，发现监理单位和监理人员有违规行为的，应当责令纠正，并依法查处。”</t>
  </si>
  <si>
    <t>1、《水利工程建设监理规定》第四条:“水利部对全国水利工程建设监理实施统一监督管理。　　水利部所属流域管理机构（以下简称流域管理机构）和县级以上地方人民政府水行政主管部门对其所管辖的水利工程建设监理实施监督管理。”　        2、《水利工程建设监理规定》第二十三条:“县级以上人民政府水行政主管部门和流域管理机构在监督检查中，发现监理单位和监理人员有违规行为的，应当责令纠正，并依法查处。”【地方性法规】《山西省行政执法条例》第二十条、第二十一条、第二十二条、第二十三条</t>
  </si>
  <si>
    <t>1500-Z-00913-140602</t>
  </si>
  <si>
    <t>对行业组织和评价单位在水文水资源调查评价单位水平评价相关工作的监管</t>
  </si>
  <si>
    <t>1、《中华人民共和国水文条例》第二十四条第二款：“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2、《水利部办公厅关于做好取消水文、水资源调查评价机构认定行政许可事项相关工作的通知》（办水文〔2015〕105号）：“三、国务院水行政主管部门加强对行业组织在相关工作中的制度建设、规范运作、信息公开等情况的监督管理。”</t>
  </si>
  <si>
    <t>1、《中华人民共和国水文条例》第二十四条第二款：“从事水文、水资源调查评价的单位，应当具备下列条件：（一）具有法人资格和固定的工作场所；（二）具有与所从事水文活动相适应的专业技术人员；（三）具有与所从事水文活动相适应的专业技术装备；（四）具有健全的管理制度；（五）符合国务院水行政主管部门规定的其他条件。”2、《水利部办公厅关于做好取消水文、水资源调查评价机构认定行政许可事项相关工作的通知》（办水文〔2015〕105号）：“三、国务院水行政主管部门加强对行业组织在相关工作中的制度建设、规范运作、信息公开等情况的监督管理。”【地方性法规】《山西省行政执法条例》第二十条、第二十一条、第二十二条、第二十三条</t>
  </si>
  <si>
    <t>1500-Z-00945-140602</t>
  </si>
  <si>
    <t>对河道管理范围内有关活动监管</t>
  </si>
  <si>
    <t>《河道管理条例》 第二十五条：“在河道管理范围内进行下列活动，必须报经河道主管机关批准：涉及其他部门的，由河道主管机关会同有关部门批准: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t>
  </si>
  <si>
    <t>《河道管理条例》 第二十五条：“在河道管理范围内进行下列活动，必须报经河道主管机关批准：涉及其他部门的，由河道主管机关会同有关部门批准:    (一)采砂、取土、淘金、弃置砂石或者淤泥；    (二)爆破、钻探、挖筑鱼塘；    (三)在河道滩地存放物料、修建厂房或者其他建筑设施；    (四)在河道滩地开采地下资源及进行考古发掘。”【地方性法规】《山西省行政执法条例》第二十条、第二十一条、第二十二条、第二十三条</t>
  </si>
  <si>
    <t>1500-Z-00915-140602</t>
  </si>
  <si>
    <t>对大坝安全监测的监管</t>
  </si>
  <si>
    <t>1、《中华人民共和国水法》第四十二条：“县级以上地方人民政府应当采取措施，保障本行政区域内水工程，特别是水坝和堤防的安全，限期消除险情。水行政主管部门应当加强对水工程安全的监督管理。”                                    2、《水库大坝安全管理条例》第十九条：“大坝管理单位必须按照有关技术标准，对大坝进行安全监测和检查；对监测资料应当及时整理分析，随时掌握大坝运行状况。发现异常现象和不安全因素时，大坝管理单位应当立即报告大坝主管部门，及时采取措施。”                                           3、《水库工程管理通则》第2.0.1条：“水库管理单位的任务是：确保工程安全，充分发挥工程效益，开展综合经营，不断提高管理水平，主要工作内容是：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t>
  </si>
  <si>
    <t>1、《中华人民共和国水法》第四十二条：“县级以上地方人民政府应当采取措施，保障本行政区域内水工程，特别是水坝和堤防的安全，限期消除险情。水行政主管部门应当加强对水工程安全的监督管理。”                                    2、《水库大坝安全管理条例》第十九条：“大坝管理单位必须按照有关技术标准，对大坝进行安全监测和检查；对监测资料应当及时整理分析，随时掌握大坝运行状况。发现异常现象和不安全因素时，大坝管理单位应当立即报告大坝主管部门，及时采取措施。”                                           3、《水库工程管理通则》第2.0.1条：“水库管理单位的任务是：确保工程安全，充分发挥工程效益，开展综合经营，不断提高管理水平，主要工作内容是：    一、贯彻执行有关方针政策和上级主管部门的指示。    二、掌握并熟悉本工程的规划、设计、施工和管理运用等资料，以及上、下游和灌区生产与水库运用有关的情况。    三、进行检查观测、养护修理，随时掌握工程动态，消除工程缺陷。”【地方性法规】《山西省行政执法条例》第二十条、第二十一条、第二十二条、第二十三条</t>
  </si>
  <si>
    <t>1500-Z-00916-140602</t>
  </si>
  <si>
    <t>对在大坝管理和保护范围内修建码头、渔塘的监管</t>
  </si>
  <si>
    <t>1、《中华人民共和国防洪法》第三十六条:“各级人民政府应当组织有关部门加强对水库大坝的定期检查和监督管理。”2、《水库大坝安全管理条例》第三条:“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3、《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4、《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t>
  </si>
  <si>
    <t>1、《中华人民共和国防洪法》第三十六条:“各级人民政府应当组织有关部门加强对水库大坝的定期检查和监督管理。”2、《水库大坝安全管理条例》第三条:“国务院水行政主管部门会同国务院有关主管部门对全国的大坝安全实施监督。县级以上地方人民政府水行政主管部门会同有关主管部门对本行政区域内的大坝安全实施监督。    各级水利、能源、建设、交通、农业等有关部门，是其所管辖的大坝的主管部门。”3、《水库大坝安全管理条例》第十七条:“禁止在坝体修建码头、渠道、堆放杂物、晾晒粮草。在大坝管理和保护范围内修建码头、鱼塘的，须经大坝主管部门批准，并与坝脚和泄水、输水建筑物保持一定距离，不得影响大坝安全、工程管理和抢险工作。”4、《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地方性法规】《山西省行政执法条例》第二十条、第二十一条、第二十二条、第二十三条</t>
  </si>
  <si>
    <t>1500-Z-00917-140602</t>
  </si>
  <si>
    <t>对占用农业灌溉水源、灌排工程设施的监管</t>
  </si>
  <si>
    <t>《农田水利条例》第二十六条:“县级以上人民政府水行政主管部门应当加强对农田灌溉排水的监督和指导，做好技术服务。”         　</t>
  </si>
  <si>
    <t>《农田水利条例》第二十六条:“县级以上人民政府水行政主管部门应当加强对农田灌溉排水的监督和指导，做好技术服务。” 【地方性法规】《山西省行政执法条例》第二十条、第二十一条、第二十二条、第二十三条        　</t>
  </si>
  <si>
    <t>1500-Z-00918-140602</t>
  </si>
  <si>
    <t>对水利基建项目初步设计文件的监管</t>
  </si>
  <si>
    <t>1、《中华人民共和国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2、《中华人民共和国行政许可法》第六十三条:“行政机关实施监督检查，不得妨碍被许可人正常的生产经营活动，不得索取或者收受被许可人的财物，不得谋取其他利益。”3、《水行政许可实施办法》第四十五条:“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t>
  </si>
  <si>
    <t>1500-Z-00919-140602</t>
  </si>
  <si>
    <t>对安全管理规章制度的监管</t>
  </si>
  <si>
    <t>1、《大坝安全管理条例》第十八条：“大坝主管部门应当配备具有相应业务水平的大坝安全管理人员。 大坝管理单位应当建立、健全安全管理规章制度。”2、《水库工程管理通则》第2.0.2条：“水库管理单位应建立、健全岗位责任制，明确规定各类人员的职责，并建立以下管理工作制度：    一、计划管理制度。    二、技术管理制度。    三、经营管理制度。    四、水质监测制度。    五、财务器材管理制度。    六、安全保卫制度。    七、请示报告和工作总结制度。    八、事故处理报告制度。    九、考核、评比和奖惩制度。”</t>
  </si>
  <si>
    <t>1、《大坝安全管理条例》第十八条：“大坝主管部门应当配备具有相应业务水平的大坝安全管理人员。 大坝管理单位应当建立、健全安全管理规章制度。”2、《水库工程管理通则》第2.0.2条：“水库管理单位应建立、健全岗位责任制，明确规定各类人员的职责，并建立以下管理工作制度：    一、计划管理制度。    二、技术管理制度。    三、经营管理制度。    四、水质监测制度。    五、财务器材管理制度。    六、安全保卫制度。    七、请示报告和工作总结制度。    八、事故处理报告制度。    九、考核、评比和奖惩制度。”【地方性法规】《山西省行政执法条例》第二十条、第二十一条、第二十二条、第二十三条</t>
  </si>
  <si>
    <t>1500-Z-00920-140602</t>
  </si>
  <si>
    <t>对水利工程质量检测单位（甲级）的监管</t>
  </si>
  <si>
    <t>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t>
  </si>
  <si>
    <t>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流域管理机构应当加强对所管辖的水利工程的质量检测活动的监督检查。”【地方性法规】《山西省行政执法条例》第二十条、第二十一条、第二十二条、第二十三条</t>
  </si>
  <si>
    <t>1500-Z-00921-140602</t>
  </si>
  <si>
    <t>对水利规划审查的监管</t>
  </si>
  <si>
    <t>【规范性文件】《水利规划管理办法》（水规计〔2017〕1号（试行））第二十四条：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t>
  </si>
  <si>
    <t>【规范性文件】《水利规划管理办法》（水规计〔2017〕1号（试行））第二十四条：水行政主管部门应组织专家组或委托有相应资质的技术咨询机构对水利规划成果进行审查，对规划的必要性、规划基础、总体思路、规划目标、规划方案、环境影响评价、实施安排、实施效果等提出审查意见。未通过审查的规划，不得进入后续的审批程序。       第三十七条 ：各级水行政主管部门应当强化水利规划对涉水事务的社会管理作用，加强对水利规划执行情况的监督检查。按照水利规划中有关防洪减灾、水资源配置、用水总量控制、用水效率控制、河道管理治导线、入河排污总量控制意见、河道最小生态需水量等控制性指标，严格规范相关涉水行为。【地方性法规】《山西省行政执法条例》第二十条、第二十一条、第二十二条、第二十三条</t>
  </si>
  <si>
    <t>1500-Z-00922-140602</t>
  </si>
  <si>
    <t>对国家基本水文测站设立和调整的监管</t>
  </si>
  <si>
    <t>1、《中华人民共和国水文条例》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2、《水行政许可实施办法》第四十五条:“水行政许可实施机关应当建立健全监督制度，按照管理权限和职责分工，对公民、法人或者其他组织从事水行政许可事项的活动履行监督检查责任。”</t>
  </si>
  <si>
    <t>1、《中华人民共和国水文条例》第十四条:“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2、《水行政许可实施办法》第四十五条:“水行政许可实施机关应当建立健全监督制度，按照管理权限和职责分工，对公民、法人或者其他组织从事水行政许可事项的活动履行监督检查责任。”【地方性法规】《山西省行政执法条例》第二十条、第二十一条、第二十二条、第二十三条</t>
  </si>
  <si>
    <t>1500-Z-00923-140602</t>
  </si>
  <si>
    <t>对影响水工程运行和危害水工程安全活动的监管</t>
  </si>
  <si>
    <t>1、《水法》第四十一条：“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2、《防洪法》第三十五条：“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t>
  </si>
  <si>
    <t>1、《水法》第四十一条：“单位和个人有保护水工程的义务，不得侵占、毁坏堤防、护岸、防汛、水文监测、水文地质监测等工程设施。”第四十三条：“国家对水工程实施保护。国家所有的水工程应当按照国务院的规定划定工程管理和保护范围。国务院水行政主管部门或者流域管理机构管理的水工程，由主管部门或者流域管理机构商有关省、自治区、直辖市人民政府划定工程管理和保护范围。前款规定以外的其他水工程，应当按照省、自治区、直辖市人民政府的规定，划定工程保护范围和保护职责。在水工程保护范围内，禁止从事影响水工程运行和危害水工程安全的爆破、打井、采石、取土等活动。”2、《防洪法》第三十五条：“属于国家所有的防洪工程设施，应当按照经批准的设计，在竣工验收前由县级以上人民政府按照国家规定，划定管理和保护范围。属于集体所有的防洪工程设施，应当按照省、自治区、直辖市人民政府的规定，划定保护范围。在防洪工程设施保护范围内，禁止进行爆破、打井、采石、取土等危害防洪工程设施安全的活动。”第三十七条：“任何单位和个人不得破坏、侵占、毁损水库大坝、堤防、水闸、护岸、抽水站、排水渠系等防洪工程和水文、通信设施以及防汛备用的器材、物料等。”3、《水库大坝安全管理条例》第十二条：“大坝及其设施受国家保护，任何单位和个人不得侵占、毁坏。大坝管理单位应当加强大坝的安全保卫工作。”第十三条：“禁止在大坝管理和保护范围内进行爆破、打井、采石、采矿、挖沙、取土、修坟等危害大坝安全的活动。第十四条 非大坝管理人员不得操作大坝的泄洪闸门、输水闸门以及其他设施，大坝管理人员操作时应当遵守有关的规章制度。禁止任何单位和个人干扰大坝的正常管理工作。”第十七条：“禁止在坝体修建码头、渠道、堆放杂物、晾晒粮草。在大坝管理和保护范围内修建码头、鱼塘的，须经大坝主管部门批准，并与坝脚和泄水、输水建筑物保持一定距离，不得影响大坝安全、工程管理和抢险工作。”4、《河道管理条例》第二十二条：“禁止损毁堤防、护岸、闸坝等水工程建筑物和防汛设施、水文监测和测量设施、河岸地质监测设施以及通信照明等设施。”第二十三条：“禁止非管理人员操作河道上的涵闸闸门，禁止任何组织和个人干扰河道管理单位的正常工作。”第二十四条：“在堤防和护堤地，禁止建房、放牧、开渠、打井、挖窖、葬坟、晒粮、存放物料、开采地下资源、进行考古发掘以及开展集市贸易活动。”第二十六条：“根据堤防的重要程度、堤基土质条件等，河道主管机关报经县级以上人民政府批准，可以在河道管理范围的相连地域划定堤防安全保护区。在堤防安全保护区内，禁止进行打井、钻探、爆破、挖筑鱼塘、采石、取土等危害堤防安全的活动。”【地方性法规】《山西省行政执法条例》第二十条、第二十一条、第二十二条、第二十三条</t>
  </si>
  <si>
    <t>1500-Z-00924-140602</t>
  </si>
  <si>
    <t>对水工程建设规划同意书的监管</t>
  </si>
  <si>
    <t>《水工程建设规划同意书制度管理办法（试行）》第十四条:“审查签署机关应当对其审查签署水工程建设规划同意书的水工程的建设情况进行监督管理。审查签署机关在进行监督检查时，有权进行实地调查，建设单位应当给予配合，如实提供有关情况和材料。”</t>
  </si>
  <si>
    <t>《水工程建设规划同意书制度管理办法（试行）》第十四条:“审查签署机关应当对其审查签署水工程建设规划同意书的水工程的建设情况进行监督管理。审查签署机关在进行监督检查时，有权进行实地调查，建设单位应当给予配合，如实提供有关情况和材料。”【地方性法规】《山西省行政执法条例》第二十条、第二十一条、第二十二条、第二十三条</t>
  </si>
  <si>
    <t>1500-Z-00925-140602</t>
  </si>
  <si>
    <t>对专用水文测站的设立和调整的监管</t>
  </si>
  <si>
    <t>1、《中华人民共和国水文条例》第十五条:“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2、《水行政许可实施办法》第四十五条:“水行政许可实施机关应当建立健全监督制度，按照管理权限和职责分工，对公民、法人或者其他组织从事水行政许可事项的活动履行监督检查责任。”</t>
  </si>
  <si>
    <t>1、《中华人民共和国水文条例》第十五条:“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2、《水行政许可实施办法》第四十五条:“水行政许可实施机关应当建立健全监督制度，按照管理权限和职责分工，对公民、法人或者其他组织从事水行政许可事项的活动履行监督检查责任。”【地方性法规】《山西省行政执法条例》第二十条、第二十一条、第二十二条、第二十三条</t>
  </si>
  <si>
    <t>1500-Z-00926-140602</t>
  </si>
  <si>
    <t>对编制洪水影响评价报告非防洪建设项目的监管</t>
  </si>
  <si>
    <t>1、《中华人民共和国行政许可法》第六十一条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2、《中华人民共和国行政许可法》第六十三条:“行政机关实施监督检查，不得妨碍被许可人正常的生产经营活动，不得索取或者收受被许可人的财物，不得谋取其他利益。”3、《水行政许可实施办法》第四十五条:“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4、《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t>
  </si>
  <si>
    <t>1、《中华人民共和国行政许可法》第六十一条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2、《中华人民共和国行政许可法》第六十三条:“行政机关实施监督检查，不得妨碍被许可人正常的生产经营活动，不得索取或者收受被许可人的财物，不得谋取其他利益。”3、《水行政许可实施办法》第四十五条:“水行政许可实施机关应当建立健全监督制度，按照管理权限和职责分工，对公民、法人或者其他组织从事水行政许可事项的活动履行监督检查责任。    省、自治区、直辖市人民政府水行政主管部门应当依法明确本行政区域内各级水行政主管部门的具体监督检查职责，流域管理机构应当依法明确其下属管理机构的具体监督检查职责。”4、《水利部关于加强非防洪建设项目洪水影响评价工作的通知》（水汛[2017]359号）：“六 强化洪水影响评价监督管理  各级水行政主管部门要加强洪水影响评价报告审批后项目建设监督管理，开展针对性跟踪检查，监督防洪安全措施执行到位。”【地方性法规】《山西省行政执法条例》第二十条、第二十一条、第二十二条、第二十三条</t>
  </si>
  <si>
    <t>1500-Z-00927-140602</t>
  </si>
  <si>
    <t>对利用堤顶、戗台兼做公路的监管</t>
  </si>
  <si>
    <t>1、《河道管理条例》第十五条“确需利用堤顶或者戗台兼做公路的，须经县级以上地方人民政府河道主管机关批准。堤身和堤顶公路的管理和维护办法，由河道主管机关商交通部门制定。”2、《国务院关于取消一批行政许可事项的决定》（国发[2017]46号）：取消“利用堤顶、戗台兼做公路审批”后，水利部需加强事中事后监管。</t>
  </si>
  <si>
    <t>1、《河道管理条例》第十五条“确需利用堤顶或者戗台兼做公路的，须经县级以上地方人民政府河道主管机关批准。堤身和堤顶公路的管理和维护办法，由河道主管机关商交通部门制定。”2、《国务院关于取消一批行政许可事项的决定》（国发[2017]46号）：取消“利用堤顶、戗台兼做公路审批”后，水利部需加强事中事后监管。【地方性法规】《山西省行政执法条例》第二十条、第二十一条、第二十二条、第二十三条</t>
  </si>
  <si>
    <t>1500-Z-00928-140602</t>
  </si>
  <si>
    <t>对水利工程质量检测单位（乙级）监管</t>
  </si>
  <si>
    <t>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 ”</t>
  </si>
  <si>
    <t>水利部《水利工程质量检测管理规定》第二十一条:“县级以上人民政府水行政主管部门应当加强对检测单位及其质量检测活动的监督检查，主要检查下列内容:(一)是否符合资质等级标准；(二)是否有涂改、倒卖、出租、出借或者以其他形式非法转让《资质等级证书》的行为；(三)是否存在转包、违规分包；(四)是否按照有关标准和规定进行检测；(五)是否按照规定在质量检测报告上签字盖章，质量检测报告是否真实；(六)仪器设备的运行、检定和校准情况；(七)法律、法规规定的其他事项。    流域管理机构应当加强对所管辖的水利工程的质量检测活动的监督检查。 ”【地方性法规】《山西省行政执法条例》第二十条、第二十一条、第二十二条、第二十三条</t>
  </si>
  <si>
    <t>1500-Z-00929-140602</t>
  </si>
  <si>
    <t>对围垦河道的监管</t>
  </si>
  <si>
    <t>《中华人民共和国水法》  第四十条：“禁止围垦河道。确需围垦的，应当经过科学论证，经省、自治区、直辖市人民政府水行政主管部门或者国务院水行政主管部门同意后，报本级人民政府批准。”</t>
  </si>
  <si>
    <t>《中华人民共和国水法》  第四十条：“禁止围垦河道。确需围垦的，应当经过科学论证，经省、自治区、直辖市人民政府水行政主管部门或者国务院水行政主管部门同意后，报本级人民政府批准。”【地方性法规】《山西省行政执法条例》第二十条、第二十一条、第二十二条、第二十三条</t>
  </si>
  <si>
    <t>1500-Z-00930-140602</t>
  </si>
  <si>
    <t>对生产建设项目水土保持的监管</t>
  </si>
  <si>
    <t>1、《水土保持法》第五条：“国务院水行政主管部门主管全国的水土保持工作。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2、《水土保持法》第二十九条:县级以上人民政府水行政主管部门、流域管理机构，应当对生产建设项目水土保持方案的实施情况进行跟踪检查，发现问题及时处理。3、《水土保持法》第四十三条：县级以上人民政府水行政主管部门负责对水土保持情况进行监督检查。流域管理机构在其管辖范围内可以行使国务院水行政主管部门的监督检查职权。4、《山西省实施&lt;中华人民共和国水土保持法&gt;办法》第五条：“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5、《山西省实施&lt;中华人民共和国水土保持法&gt;办法》第三十一条：“水土保持监督检查人员对生产建设项目水土保持方案实施情况跟踪检查的内容包括：    （一）水土保持方案报批及其后续设计情况；    （二）水土保持工作管理制度的建立以及落实情况；    （三）水土保持工程实施进度、质量以及防治效果；    （四）水土保持监测、监理工作情况；    （五）水土保持方案变更及其手续办理情况；    （六）水土保持补偿费缴纳情况；    （七）水土保持设施验收工作情况。   水土保持监督检查情况，应当向被检查单位或者个人反馈。”</t>
  </si>
  <si>
    <t>1、《水土保持法》第五条：“国务院水行政主管部门主管全国的水土保持工作。  国务院水行政主管部门在国家确定的重要江河、湖泊设立的流域管理机构（以下简称流域管理机构），在所管辖范围内依法承担水土保持监督管理职责。  县级以上地方人民政府水行政主管部门主管本行政区域的水土保持工作。”   2、《水土保持法》第二十九条:县级以上人民政府水行政主管部门、流域管理机构，应当对生产建设项目水土保持方案的实施情况进行跟踪检查，发现问题及时处理。3、《水土保持法》第四十三条：县级以上人民政府水行政主管部门负责对水土保持情况进行监督检查。流域管理机构在其管辖范围内可以行使国务院水行政主管部门的监督检查职权。4、《山西省实施&lt;中华人民共和国水土保持法&gt;办法》第五条：“县级以上人民政府水行政主管部门主管本行政区域内的水土保持工作。    县级以上人民政府水行政主管部门所属的水土保持监督管理机构，承担水土保持监督管理的具体职责。    县级以上人民政府发展和改革、经济和信息化、财政、国土资源、环境保护、农业、林业、煤炭、交通运输、住房和城乡建设等有关部门，按照各自职责做好相关水土保持工作。5、《山西省实施&lt;中华人民共和国水土保持法&gt;办法》第三十一条：“水土保持监督检查人员对生产建设项目水土保持方案实施情况跟踪检查的内容包括：    （一）水土保持方案报批及其后续设计情况；    （二）水土保持工作管理制度的建立以及落实情况；    （三）水土保持工程实施进度、质量以及防治效果；    （四）水土保持监测、监理工作情况；    （五）水土保持方案变更及其手续办理情况；    （六）水土保持补偿费缴纳情况；    （七）水土保持设施验收工作情况。   水土保持监督检查情况，应当向被检查单位或者个人反馈。”【地方性法规】《山西省行政执法条例》第二十条、第二十一条、第二十二条、第二十三条</t>
  </si>
  <si>
    <t>1500-Z-00931-140602</t>
  </si>
  <si>
    <t>对水库大坝注册登记监管</t>
  </si>
  <si>
    <t>《水库大坝安全管理条例》第二十三条：“大坝主管部门对其所管辖的大坝应当按期注册登记，建立技术档案。大坝注册登记办法由国务院水行政主管部门会同有关主管部门制定。”</t>
  </si>
  <si>
    <t>《水库大坝安全管理条例》第二十三条：“大坝主管部门对其所管辖的大坝应当按期注册登记，建立技术档案。大坝注册登记办法由国务院水行政主管部门会同有关主管部门制定。”【地方性法规】《山西省行政执法条例》第二十条、第二十一条、第二十二条、第二十三条</t>
  </si>
  <si>
    <t>1500-Z-00932-140602</t>
  </si>
  <si>
    <t>对单位/个人取用水行为的监管</t>
  </si>
  <si>
    <t>1、《中华人民共和国水法》第十二条：“县级以上地方人民政府水行政主管部门按照规定的权限，负责本行政区域内水资源的统一管理和监督工作。"2、《取水许可和水资源费征收管理条例》第四十五条:“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3、《山西省水资源管理条例》第四十八条、第四十九条：“　县级以上人民政府水行政主管部门应当建立水资源管理巡查制度，依法实施水政监督检查。水政监督检查人员履行职责时，应当出示行政执法证件，严格按照法定程序执法。第四十九条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t>
  </si>
  <si>
    <t>1、《中华人民共和国水法》第十二条：“县级以上地方人民政府水行政主管部门按照规定的权限，负责本行政区域内水资源的统一管理和监督工作。"2、《取水许可和水资源费征收管理条例》第四十五条:“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3、《山西省水资源管理条例》第四十八条、第四十九条：“　县级以上人民政府水行政主管部门应当建立水资源管理巡查制度，依法实施水政监督检查。水政监督检查人员履行职责时，应当出示行政执法证件，严格按照法定程序执法。第四十九条　有关单位和个人对水政监督检查人员的监督检查工作应当给予配合，并如实提供有关资料和情况，不得拒绝或者阻碍水政监督检查人员依法执行职务。”【地方性法规】《山西省行政执法条例》第二十条、第二十一条、第二十二条、第二十三条</t>
  </si>
  <si>
    <t>1500-Z-00933-140602</t>
  </si>
  <si>
    <t>对在堤防上新建建筑物及设施竣工验收的监管</t>
  </si>
  <si>
    <t>《中华人民共和国河道管理条例》第十四条:“堤防上已修建的涵闸、泵站和埋设的穿堤管道、缆线等建筑物及设施，河道主管机关应当定期检查，对不符合工程安全要求的，限期改建。  在堤防上新建前款所指建筑物及设施，应当服从河道主管机关的安全管理。”</t>
  </si>
  <si>
    <t>《中华人民共和国河道管理条例》第十四条:“堤防上已修建的涵闸、泵站和埋设的穿堤管道、缆线等建筑物及设施，河道主管机关应当定期检查，对不符合工程安全要求的，限期改建。  在堤防上新建前款所指建筑物及设施，应当服从河道主管机关的安全管理。”【地方性法规】《山西省行政执法条例》第二十条、第二十一条、第二十二条、第二十三条</t>
  </si>
  <si>
    <t>1500-Z-00934-140602</t>
  </si>
  <si>
    <t>对水利施工图设计文件的监管</t>
  </si>
  <si>
    <t>1、《建设工程质量管理条例》第十一条:“施工图设计文件审查的具体办法，由国务院建设行政主管部门、国务院其他有关部门制定。施工图设计文件未经审查批准的，不得使用。”2、《建设工程质量管理条例》第四十四条:“国务院建设行政主管部门和国务院铁路、交通、水利等有关部门应当加强对有关建设工程质量的法律、法规和强制性标准执行情况的监督检查。”2、《建设工程勘察设计管理条例》第五条第一款:“县级以上人民政府建设行政主管部门和交通、水利等有关部门应当依照本条例的规定，加强对建设工程勘察、设计活动的监督管理。”</t>
  </si>
  <si>
    <t>1、《建设工程质量管理条例》第十一条:“施工图设计文件审查的具体办法，由国务院建设行政主管部门、国务院其他有关部门制定。施工图设计文件未经审查批准的，不得使用。”2、《建设工程质量管理条例》第四十四条:“国务院建设行政主管部门和国务院铁路、交通、水利等有关部门应当加强对有关建设工程质量的法律、法规和强制性标准执行情况的监督检查。”2、《建设工程勘察设计管理条例》第五条第一款:“县级以上人民政府建设行政主管部门和交通、水利等有关部门应当依照本条例的规定，加强对建设工程勘察、设计活动的监督管理。”【地方性法规】《山西省行政执法条例》第二十条、第二十一条、第二十二条、第二十三条</t>
  </si>
  <si>
    <t>1500-Z-00935-140602</t>
  </si>
  <si>
    <t>对水库降等报废的监管</t>
  </si>
  <si>
    <t>1、《中华人民共和国水法》第十八条：“规划一经批准，必须严格执行。经批准的规划需要修改时，必须按照规划编制程序经原批准机关批准。”2、《水库大坝安全管理条例》第二十六条：“对尚未达到设计洪水标准、抗震设防标准或者有严重质量缺陷的险坝，大坝主管部门应当组织有关单位进行分类，采取除险加固等措施，或者废弃重建。 在险坝加固前，大坝管理单位应当制定保坝应急措施；经论证必须改变原设计运行方式的，应当报请大坝主管部门审批。”</t>
  </si>
  <si>
    <t>1500-Z-00936-140602</t>
  </si>
  <si>
    <t>对河道管理范围内建设项目的监管</t>
  </si>
  <si>
    <t>1、《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2、《河道管理范围内建设项目管理的有关规定》第十二条:“河道管理范围内的建筑物和设施竣工后，应经河道主管机关检验合格后方可启用。建设单位应在竣工验收六个月内向河道主管机关报送有关竣工资料。”3、《河道管理范围内建设项目管理的有关规定》第十三条:“河道主管机关应定期对河道管理范围内的建筑物和设施进行检查，凡不符合工程安全要求的，应提出限期改建的要求，有关单位和个人应当服从河道主管机关的安全管理。”</t>
  </si>
  <si>
    <t>1、《河道管理范围内建设项目管理的有关规定》第十一条:“建设项目施工期间，河道主管机关应对其是否符合同意书要求进行检查，被检查单位应如实提供情况。如发现未按审查同意书或经审核的施工安排的要求进行施工的，或者出现涉及江河防洪与建设项目防汛安全方面的问题，应及时提出意见，建设单位必须执行；遇重大问题，应同时抄报上级水行政主管部门。”2、《河道管理范围内建设项目管理的有关规定》第十二条:“河道管理范围内的建筑物和设施竣工后，应经河道主管机关检验合格后方可启用。建设单位应在竣工验收六个月内向河道主管机关报送有关竣工资料。”3、《河道管理范围内建设项目管理的有关规定》第十三条:“河道主管机关应定期对河道管理范围内的建筑物和设施进行检查，凡不符合工程安全要求的，应提出限期改建的要求，有关单位和个人应当服从河道主管机关的安全管理。”【地方性法规】《山西省行政执法条例》第二十条、第二十一条、第二十二条、第二十三条</t>
  </si>
  <si>
    <t>1500-Z-00937-140602</t>
  </si>
  <si>
    <t>对农村集体经济组织修建水库的监管</t>
  </si>
  <si>
    <t>1、《中华人民共和国水法》第五十九条:“县级以上人民政府水行政主管部门和流域管理机构应当对违反本法的行为加强监督检查并依法进行查处。    水政监督检查人员应当忠于职守，秉公执法。”2、《中华人民共和国水法》第六十条:“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t>
  </si>
  <si>
    <t>1、《中华人民共和国水法》第五十九条:“县级以上人民政府水行政主管部门和流域管理机构应当对违反本法的行为加强监督检查并依法进行查处。    水政监督检查人员应当忠于职守，秉公执法。”2、《中华人民共和国水法》第六十条:“县级以上人民政府水行政主管部门、流域管理机构及其水政监督检查人员履行本法规定的监督检查职责时，有权采取下列措施:(一)要求被检查单位提供有关文件、证照、资料；(二)要求被检查单位就执行本法的有关问题作出说明；(三)进入被检查单位的生产场所进行调查；(四)责令被检查单位停止违反本法的行为，履行法定义务。”【地方性法规】《山西省行政执法条例》第二十条、第二十一条、第二十二条、第二十三条</t>
  </si>
  <si>
    <t>1500-Z-00938-140602</t>
  </si>
  <si>
    <t>对节约用水的监管</t>
  </si>
  <si>
    <t>1、《水法》第十三条:“国务院有关部门按照职责分工，负责水资源开发、利用、节约和保护的有关工作。    县级以上地方人民政府有关部门按照职责分工，负责本行政区域内水资源开发、利用、节约和保护的有关工作。”         2、《山西省节约用水条例》第四条：“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t>
  </si>
  <si>
    <t>1500-Z-00939-140602</t>
  </si>
  <si>
    <t>对水利工程安全生产的监管</t>
  </si>
  <si>
    <t>《建设工程安全生产管理条例》第六十七条:“施工单位取得资质证书后，降低安全生产条件的，责令限期改正;经整改仍未达到与其资质等级相适应的安全生产条件的，责令停业整顿，降低其资质等级直至吊销资质证书。”</t>
  </si>
  <si>
    <t>《建设工程安全生产管理条例》第六十七条:“施工单位取得资质证书后，降低安全生产条件的，责令限期改正;经整改仍未达到与其资质等级相适应的安全生产条件的，责令停业整顿，降低其资质等级直至吊销资质证书。”【地方性法规】《山西省行政执法条例》第二十条、第二十一条、第二十二条、第二十三条</t>
  </si>
  <si>
    <t>1500-Z-00940-140602</t>
  </si>
  <si>
    <t>对开垦荒坡地防止水土流失措施落实情况的监管</t>
  </si>
  <si>
    <t>1、《水土保持法实施条例》第十二条：“依法申请开垦荒坡地的，必须同时提出防止水土流失的措施，报县级人民政府水行政主管部门或者其所属的水土保持监督管理机构批准。”2、《水土保持法实施条例》第二十五条：“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3、《水土保持法》第二十三条:在禁止开垦坡度以下、五度以上的荒坡地开垦种植农作物，应当采取水土保持措施。具体办法由省、自治区、直辖市根据本行政区域的实际情况规定。4、《水土保持法》第三十七条: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5、《山西省实施&lt;中华人民共和国水土保持法&gt;办法》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t>
  </si>
  <si>
    <t>1、《水土保持法实施条例》第十二条：“依法申请开垦荒坡地的，必须同时提出防止水土流失的措施，报县级人民政府水行政主管部门或者其所属的水土保持监督管理机构批准。”2、《水土保持法实施条例》第二十五条：“县级以上地方人民政府水行政主管部门及其所属的水土保持监督管理机构，应当对《水土保持法》和本条例的执行情况实施监督检查。水土保持监督人员依法执行公务时，应当持有县级以上人民政府颁发的水土保持监督检查证件。”3、《水土保持法》第二十三条:在禁止开垦坡度以下、五度以上的荒坡地开垦种植农作物，应当采取水土保持措施。具体办法由省、自治区、直辖市根据本行政区域的实际情况规定。4、《水土保持法》第三十七条:已在禁止开垦的陡坡地上开垦种植农作物的，应当按照国家有关规定退耕，植树种草；耕地短缺、退耕确有困难的，应当修建梯田或者采取其他水土保持措施。在禁止开垦坡度以下的坡耕地上开垦种植农作物的，应当根据不同情况，采取修建梯田、坡面水系整治、蓄水保土耕作或者退耕等措施。5、《山西省实施&lt;中华人民共和国水土保持法&gt;办法》第十七条：“ 禁止在二十五度以上陡坡地开垦种植农作物。已经在二十五度以上陡坡地开垦种植农作物的，应当按照国家有关规定逐步退耕还林还草。    县级人民政府负责划定并公告禁止开垦的陡坡地范围。    在二十五度以下、五度以上的坡地种植农作物和中草药的，应当采取修建水平梯田或者蓄水保土耕作等措施，有效预防水土流失。”【地方性法规】《山西省行政执法条例》第二十条、第二十一条、第二十二条、第二十三条</t>
  </si>
  <si>
    <t>1500-Z-00941-140602</t>
  </si>
  <si>
    <t>对水库大坝安全鉴定监管</t>
  </si>
  <si>
    <t>1、《中华人民共和国水法》第四十二条：“县级以上地方人民政府应当采取措施，保障本行政区域内水工程，特别是水坝和堤防的安全，限期消除险情。水行政主管部门应当加强对水工程安全的监督管理。”                                    2、《水库大坝安全管理条例》第二十二条：“大坝主管部门应当建立大坝定期安全检查、鉴定制度。”</t>
  </si>
  <si>
    <t>1500-Z-00942-140602</t>
  </si>
  <si>
    <t>对电子招标投标活动的监管</t>
  </si>
  <si>
    <t>《电子招标投标办法》第四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t>
  </si>
  <si>
    <t>《电子招标投标办法》第四条:“国务院发展改革部门负责指导协调全国电子招标投标活动，各级地方人民政府发展改革部门负责指导协调本行政区域内电子招标投标活动。各级人民政府发展改革、工业和信息化、住房城乡建设、交通运输、铁道、水利、商务等部门，按照规定的职责分工，对电子招标投标活动实施监督，依法查处电子招标投标活动中的违法行为。”【地方性法规】《山西省行政执法条例》第二十条、第二十一条、第二十二条、第二十三条</t>
  </si>
  <si>
    <t>1500-Z-00943-140602</t>
  </si>
  <si>
    <t>对国家基本水文测站上下游建设影响水文监测的工程的监管</t>
  </si>
  <si>
    <t>《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费用由建设单位承担。    《水行政许可实施办法》第四十五条：水行政许可实施机关应当建立健全监督制度，按照管理权限和职责分工，对公民、法人或者其他组织从事水行政许可事项的活动履行监督检查责任。</t>
  </si>
  <si>
    <t>《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费用由建设单位承担。    《水行政许可实施办法》第四十五条：水行政许可实施机关应当建立健全监督制度，按照管理权限和职责分工，对公民、法人或者其他组织从事水行政许可事项的活动履行监督检查责任。【地方性法规】《山西省行政执法条例》第二十条、第二十一条、第二十二条、第二十三条</t>
  </si>
  <si>
    <t>1500-Z-00912-140602</t>
  </si>
  <si>
    <t>水事纠纷调解</t>
  </si>
  <si>
    <t>【法律】《中华人民共和国水法》
    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t>
  </si>
  <si>
    <r>
      <rPr>
        <sz val="9.5"/>
        <rFont val="黑体"/>
        <charset val="134"/>
      </rPr>
      <t>1.受理责任：</t>
    </r>
    <r>
      <rPr>
        <sz val="9.5"/>
        <rFont val="宋体"/>
        <charset val="134"/>
      </rPr>
      <t xml:space="preserve">公示申请条件、法定期限、需要提供的申请书及其他资料（申请人及被申请人的基本情况，申请裁决的要求和理由，有关证据材料等），一次性告知补正的材料，对符合条件的应当予以受理，不符合条件的，不予受理并通知申请人。
</t>
    </r>
    <r>
      <rPr>
        <sz val="9.5"/>
        <rFont val="黑体"/>
        <charset val="134"/>
      </rPr>
      <t>2.审理责任：</t>
    </r>
    <r>
      <rPr>
        <sz val="9.5"/>
        <rFont val="宋体"/>
        <charset val="134"/>
      </rPr>
      <t xml:space="preserve">通知权属争议的申请人及对方当事人，并要求对方当事人在规定的期限内提交答辩书及有关证据材料。水行政主管部门派出工作组进行现场调查，收集资料，对争议双方的证据材料进行审查，了解纠纷发生原因、争议焦点，协商达成一致意见，提出纠纷裁决建议。
</t>
    </r>
    <r>
      <rPr>
        <sz val="9.5"/>
        <rFont val="黑体"/>
        <charset val="134"/>
      </rPr>
      <t>3.裁决责任：</t>
    </r>
    <r>
      <rPr>
        <sz val="9.5"/>
        <rFont val="宋体"/>
        <charset val="134"/>
      </rPr>
      <t xml:space="preserve">根据事实和法律、法规作出裁决，制作并向当事人送达裁决书。
</t>
    </r>
    <r>
      <rPr>
        <sz val="9.5"/>
        <rFont val="黑体"/>
        <charset val="134"/>
      </rPr>
      <t>4.执行责任：</t>
    </r>
    <r>
      <rPr>
        <sz val="9.5"/>
        <rFont val="宋体"/>
        <charset val="134"/>
      </rPr>
      <t xml:space="preserve">组织有关各方落实政府裁决、水事纠纷处理意见或协议，并对执行情况进行监督检查，发现的问题妥善处理或及时向政府和有关部门通报。
</t>
    </r>
    <r>
      <rPr>
        <sz val="9.5"/>
        <rFont val="黑体"/>
        <charset val="134"/>
      </rPr>
      <t>5.其他：</t>
    </r>
    <r>
      <rPr>
        <sz val="9.5"/>
        <rFont val="宋体"/>
        <charset val="134"/>
      </rPr>
      <t>法律法规规章规定应当履行的责任。</t>
    </r>
  </si>
  <si>
    <t>1-1.【法律】《行政许可法》第三十条
1-2.【部门规章】《水行政许可实施办法》（2005年水利部令第23号）第二十一条
2-1.【法律】《行政许可法》第三十四条
2-2.【部门规章】《水行政许可实施办法》（2005年水利部令第23号）第二十七条、第三十一条
2-3.【部门规章】《省际水事纠纷预防和处理办法》（水政法[2004]400号）第十四条“省际水事纠纷发生后,纠纷各方的县、市级人民政府水行政主管部门应当立即派人到现场调查协商,将调查协商意见报告县、市级人民政府和上级水行政主管部门,并在当地人民政府的领导下,协同有关部门采取有效措施防止事态扩大。”
3-1.【法律】《行政许可法》第三十七条、第三十八条
3-2.【部门规章】《水行政许可实施办法》（2005年水利部令第23号）第三十二条、第三十五条
4-1.【法律】《行政许可法》第六十一条
4-2. 《省际水事纠纷预防和处理办法》（水政法[2004]400号）第二十一条“流域管理机构和各级水行政主管部门负责对国务院有关省际水事纠纷的裁决和水利部有关省际水事纠纷的处理意见的执行情况进行监督检查,并对在监督检查过程中发现的问题及时向有关部门通报。”</t>
  </si>
  <si>
    <t>1500-Z-00914-140602</t>
  </si>
  <si>
    <t>水库移民后期扶持项目资金核拨</t>
  </si>
  <si>
    <t>《大中型水利水电工程建设征地补偿和移民安置条例》（国务院令第471号）第四十条　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省、自治区、直辖市人民政府根据国家规定的原则，结合本行政区域实际情况，制定水库移民后期扶持具体实施办法，报国务院批准后执行。</t>
  </si>
  <si>
    <r>
      <rPr>
        <sz val="10"/>
        <rFont val="黑体"/>
        <charset val="134"/>
      </rPr>
      <t>1.申报责任：</t>
    </r>
    <r>
      <rPr>
        <sz val="10"/>
        <rFont val="宋体"/>
        <charset val="134"/>
      </rPr>
      <t xml:space="preserve">主动公开专项资金支持的方向、重点及项目申报的条件、程序、时限等事项，建立健全公平、公开的专项资金分配制度。
</t>
    </r>
    <r>
      <rPr>
        <sz val="10"/>
        <rFont val="黑体"/>
        <charset val="134"/>
      </rPr>
      <t>2.分配责任：</t>
    </r>
    <r>
      <rPr>
        <sz val="10"/>
        <rFont val="宋体"/>
        <charset val="134"/>
      </rPr>
      <t xml:space="preserve">在核实申报情况的基础上提出分配计划，及时办理资金下达或资金拨付。 
</t>
    </r>
    <r>
      <rPr>
        <sz val="10"/>
        <rFont val="黑体"/>
        <charset val="134"/>
      </rPr>
      <t>3.事后监管责任：</t>
    </r>
    <r>
      <rPr>
        <sz val="10"/>
        <rFont val="宋体"/>
        <charset val="134"/>
      </rPr>
      <t xml:space="preserve">专项资金专款专用，任何单位和个人不得滞留、截留、挪用。因特殊情况确需调整专项资金使用单位、变更项目内容或者调整预算的，应当按规定的程序报批。需要验收的专项资金项目完成后，应当及时验收并出具验收报告，验收成员在验收报告上签字。
</t>
    </r>
    <r>
      <rPr>
        <sz val="10"/>
        <rFont val="黑体"/>
        <charset val="134"/>
      </rPr>
      <t>4.其他：</t>
    </r>
    <r>
      <rPr>
        <sz val="10"/>
        <rFont val="宋体"/>
        <charset val="134"/>
      </rPr>
      <t>法律法规规章规定应履行的责任。</t>
    </r>
  </si>
  <si>
    <t>【行政法规】《大中型水利水电工程建设征地补偿和移民安置条例》第五十七条　违反本条例规定，有关地方人民政府、移民管理机构、项目审批部门及其他有关部门有下列行为之一的，对直接负责的主管人员和其他直接责任人员依法给予行政处分；造成严重后果，有关责任人员构成犯罪的，依法追究刑事责任：　　（一）违反规定批准移民安置规划大纲、移民安置规划或者水库移民后期扶持规划的；（二）违反规定批准或者核准未编制移民安置规划或者移民安置规划未经审核的大中型水利水电工程建设项目的；（三）移民安置未经验收或者验收不合格而对大中型水利水电工程进行阶段性验收或者竣工验收的；（四）未编制水库移民后期扶持规划，有关单位拨付水库移民后期扶持资金的；（五）移民安置管理、监督和组织实施过程中发现违法行为不予查处的；（六）在移民安置过程中发现问题不及时处理，造成严重后果以及有其他滥用职权、玩忽职守等违法行为的。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</si>
</sst>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45">
    <font>
      <sz val="11"/>
      <color theme="1"/>
      <name val="宋体"/>
      <charset val="134"/>
      <scheme val="minor"/>
    </font>
    <font>
      <sz val="12"/>
      <name val="宋体"/>
      <charset val="134"/>
    </font>
    <font>
      <b/>
      <sz val="12"/>
      <name val="宋体"/>
      <charset val="134"/>
    </font>
    <font>
      <sz val="12"/>
      <name val="黑体"/>
      <charset val="134"/>
    </font>
    <font>
      <sz val="10"/>
      <name val="宋体"/>
      <charset val="134"/>
    </font>
    <font>
      <b/>
      <sz val="22"/>
      <name val="宋体"/>
      <charset val="134"/>
    </font>
    <font>
      <b/>
      <sz val="11"/>
      <name val="宋体"/>
      <charset val="134"/>
    </font>
    <font>
      <b/>
      <sz val="10"/>
      <name val="宋体"/>
      <charset val="134"/>
    </font>
    <font>
      <sz val="11"/>
      <name val="宋体"/>
      <charset val="134"/>
    </font>
    <font>
      <sz val="10"/>
      <name val="宋体"/>
      <charset val="134"/>
      <scheme val="minor"/>
    </font>
    <font>
      <sz val="8.5"/>
      <name val="宋体"/>
      <charset val="134"/>
    </font>
    <font>
      <sz val="10"/>
      <name val="黑体"/>
      <charset val="134"/>
    </font>
    <font>
      <sz val="8"/>
      <name val="宋体"/>
      <charset val="134"/>
    </font>
    <font>
      <sz val="9"/>
      <name val="宋体"/>
      <charset val="134"/>
    </font>
    <font>
      <sz val="7.5"/>
      <name val="宋体"/>
      <charset val="134"/>
    </font>
    <font>
      <sz val="8.5"/>
      <name val="黑体"/>
      <charset val="134"/>
    </font>
    <font>
      <sz val="9"/>
      <name val="黑体"/>
      <charset val="134"/>
    </font>
    <font>
      <sz val="9.5"/>
      <name val="黑体"/>
      <charset val="134"/>
    </font>
    <font>
      <b/>
      <sz val="10"/>
      <name val="宋体"/>
      <charset val="134"/>
      <scheme val="minor"/>
    </font>
    <font>
      <sz val="11"/>
      <name val="宋体"/>
      <charset val="134"/>
      <scheme val="minor"/>
    </font>
    <font>
      <b/>
      <sz val="12"/>
      <name val="宋体"/>
      <charset val="134"/>
      <scheme val="minor"/>
    </font>
    <font>
      <b/>
      <sz val="11"/>
      <name val="微软雅黑"/>
      <charset val="134"/>
    </font>
    <font>
      <sz val="11"/>
      <color theme="1"/>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1"/>
      <color rgb="FFFFFFFF"/>
      <name val="宋体"/>
      <charset val="0"/>
      <scheme val="minor"/>
    </font>
    <font>
      <u/>
      <sz val="11"/>
      <color rgb="FF0000FF"/>
      <name val="宋体"/>
      <charset val="0"/>
      <scheme val="minor"/>
    </font>
    <font>
      <b/>
      <sz val="8.5"/>
      <name val="黑体"/>
      <charset val="134"/>
    </font>
    <font>
      <sz val="9"/>
      <name val="BatangChe"/>
      <charset val="134"/>
    </font>
    <font>
      <sz val="9"/>
      <name val="Arial"/>
      <charset val="0"/>
    </font>
    <font>
      <sz val="9.5"/>
      <name val="宋体"/>
      <charset val="134"/>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25" fillId="14" borderId="0" applyNumberFormat="false" applyBorder="false" applyAlignment="false" applyProtection="false">
      <alignment vertical="center"/>
    </xf>
    <xf numFmtId="0" fontId="22" fillId="10" borderId="0" applyNumberFormat="false" applyBorder="false" applyAlignment="false" applyProtection="false">
      <alignment vertical="center"/>
    </xf>
    <xf numFmtId="0" fontId="32" fillId="19" borderId="7" applyNumberFormat="false" applyAlignment="false" applyProtection="false">
      <alignment vertical="center"/>
    </xf>
    <xf numFmtId="0" fontId="39" fillId="27" borderId="9" applyNumberFormat="false" applyAlignment="false" applyProtection="false">
      <alignment vertical="center"/>
    </xf>
    <xf numFmtId="0" fontId="33" fillId="20" borderId="0" applyNumberFormat="false" applyBorder="false" applyAlignment="false" applyProtection="false">
      <alignment vertical="center"/>
    </xf>
    <xf numFmtId="0" fontId="30" fillId="0" borderId="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29" fillId="0" borderId="6" applyNumberFormat="false" applyFill="false" applyAlignment="false" applyProtection="false">
      <alignment vertical="center"/>
    </xf>
    <xf numFmtId="0" fontId="22"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5" fillId="18" borderId="0" applyNumberFormat="false" applyBorder="false" applyAlignment="false" applyProtection="false">
      <alignment vertical="center"/>
    </xf>
    <xf numFmtId="0" fontId="28" fillId="0" borderId="4" applyNumberFormat="false" applyFill="false" applyAlignment="false" applyProtection="false">
      <alignment vertical="center"/>
    </xf>
    <xf numFmtId="0" fontId="27" fillId="0" borderId="3" applyNumberFormat="false" applyFill="false" applyAlignment="false" applyProtection="false">
      <alignment vertical="center"/>
    </xf>
    <xf numFmtId="0" fontId="22" fillId="6" borderId="0" applyNumberFormat="false" applyBorder="false" applyAlignment="false" applyProtection="false">
      <alignment vertical="center"/>
    </xf>
    <xf numFmtId="0" fontId="1" fillId="0" borderId="0">
      <alignment vertical="center"/>
    </xf>
    <xf numFmtId="0" fontId="22" fillId="13" borderId="0" applyNumberFormat="false" applyBorder="false" applyAlignment="false" applyProtection="false">
      <alignment vertical="center"/>
    </xf>
    <xf numFmtId="0" fontId="25"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2" fillId="15" borderId="0" applyNumberFormat="false" applyBorder="false" applyAlignment="false" applyProtection="false">
      <alignment vertical="center"/>
    </xf>
    <xf numFmtId="0" fontId="36" fillId="0" borderId="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22"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25" fillId="26"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6" fillId="7" borderId="0" applyNumberFormat="false" applyBorder="false" applyAlignment="false" applyProtection="false">
      <alignment vertical="center"/>
    </xf>
    <xf numFmtId="0" fontId="37" fillId="19" borderId="2" applyNumberFormat="false" applyAlignment="false" applyProtection="false">
      <alignment vertical="center"/>
    </xf>
    <xf numFmtId="0" fontId="25" fillId="29"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5" fillId="25" borderId="0" applyNumberFormat="false" applyBorder="false" applyAlignment="false" applyProtection="false">
      <alignment vertical="center"/>
    </xf>
    <xf numFmtId="0" fontId="22" fillId="33" borderId="0" applyNumberFormat="false" applyBorder="false" applyAlignment="false" applyProtection="false">
      <alignment vertical="center"/>
    </xf>
    <xf numFmtId="0" fontId="23" fillId="4" borderId="2" applyNumberFormat="false" applyAlignment="false" applyProtection="false">
      <alignment vertical="center"/>
    </xf>
    <xf numFmtId="0" fontId="22" fillId="3"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2" fillId="24" borderId="0" applyNumberFormat="false" applyBorder="false" applyAlignment="false" applyProtection="false">
      <alignment vertical="center"/>
    </xf>
  </cellStyleXfs>
  <cellXfs count="63">
    <xf numFmtId="0" fontId="0" fillId="0" borderId="0" xfId="0"/>
    <xf numFmtId="0" fontId="1" fillId="0" borderId="0" xfId="0" applyFont="true" applyFill="true" applyBorder="true" applyAlignment="true">
      <alignment vertical="center"/>
    </xf>
    <xf numFmtId="0" fontId="1" fillId="0" borderId="0" xfId="0" applyFont="true" applyFill="true" applyAlignment="true">
      <alignment vertical="center"/>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1" fillId="0" borderId="0" xfId="0" applyFont="true" applyFill="true" applyAlignment="true">
      <alignment horizontal="center" vertical="center" wrapText="true"/>
    </xf>
    <xf numFmtId="0" fontId="4" fillId="0" borderId="0" xfId="0" applyFont="true" applyFill="true" applyBorder="true" applyAlignment="true">
      <alignment vertical="center"/>
    </xf>
    <xf numFmtId="0" fontId="0" fillId="0" borderId="0" xfId="0" applyFont="true" applyFill="true" applyAlignment="true"/>
    <xf numFmtId="0" fontId="0" fillId="0" borderId="0" xfId="0" applyFont="true" applyFill="true" applyAlignment="true">
      <alignment horizontal="center"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6" fillId="0" borderId="0" xfId="0" applyFont="true" applyFill="true" applyAlignment="true">
      <alignment horizontal="left" vertical="center"/>
    </xf>
    <xf numFmtId="0" fontId="5" fillId="0" borderId="0" xfId="0" applyFont="true" applyFill="true" applyAlignment="true">
      <alignment horizontal="left" vertical="center"/>
    </xf>
    <xf numFmtId="0" fontId="7"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vertical="center" wrapText="true"/>
    </xf>
    <xf numFmtId="0" fontId="1" fillId="0" borderId="1" xfId="0" applyFont="true" applyFill="true" applyBorder="true" applyAlignment="true">
      <alignment vertical="center"/>
    </xf>
    <xf numFmtId="0" fontId="1" fillId="0" borderId="1" xfId="0" applyFont="true" applyFill="true" applyBorder="true" applyAlignment="true">
      <alignment vertical="center" wrapText="true"/>
    </xf>
    <xf numFmtId="0" fontId="4" fillId="0" borderId="1" xfId="0" applyFont="true" applyFill="true" applyBorder="true" applyAlignment="true">
      <alignment vertical="center" wrapText="true"/>
    </xf>
    <xf numFmtId="0" fontId="8" fillId="0" borderId="1" xfId="0" applyNumberFormat="true" applyFont="true" applyFill="true" applyBorder="true" applyAlignment="true">
      <alignment vertical="center" wrapText="true"/>
    </xf>
    <xf numFmtId="0" fontId="3" fillId="0" borderId="1" xfId="0" applyFont="true" applyFill="true" applyBorder="true" applyAlignment="true">
      <alignment horizontal="center" vertical="center" wrapText="true"/>
    </xf>
    <xf numFmtId="0" fontId="9" fillId="0" borderId="1" xfId="0" applyFont="true" applyFill="true" applyBorder="true" applyAlignment="true">
      <alignment horizontal="justify" vertical="center" wrapText="true"/>
    </xf>
    <xf numFmtId="0" fontId="5" fillId="0" borderId="0" xfId="0" applyFont="true" applyFill="true" applyAlignment="true">
      <alignment horizontal="center" vertical="center"/>
    </xf>
    <xf numFmtId="0" fontId="7" fillId="0" borderId="1" xfId="0" applyNumberFormat="true" applyFont="true" applyFill="true" applyBorder="true" applyAlignment="true" applyProtection="true">
      <alignment horizontal="center" vertical="center" wrapText="true"/>
      <protection locked="false"/>
    </xf>
    <xf numFmtId="0" fontId="7" fillId="0" borderId="1" xfId="0" applyFont="true" applyFill="true" applyBorder="true" applyAlignment="true">
      <alignment horizontal="center" vertical="center"/>
    </xf>
    <xf numFmtId="0" fontId="10" fillId="0" borderId="1" xfId="0" applyFont="true" applyFill="true" applyBorder="true" applyAlignment="true">
      <alignment vertical="center" wrapText="true"/>
    </xf>
    <xf numFmtId="0" fontId="11" fillId="0" borderId="1" xfId="0" applyNumberFormat="true" applyFont="true" applyFill="true" applyBorder="true" applyAlignment="true" applyProtection="true">
      <alignment vertical="center" wrapText="true"/>
      <protection locked="false"/>
    </xf>
    <xf numFmtId="0" fontId="12" fillId="0" borderId="1" xfId="0" applyFont="true" applyFill="true" applyBorder="true" applyAlignment="true">
      <alignment horizontal="left" vertical="center" wrapText="true"/>
    </xf>
    <xf numFmtId="0" fontId="12"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13" fillId="0" borderId="1" xfId="17" applyFont="true" applyFill="true" applyBorder="true" applyAlignment="true">
      <alignment horizontal="left" vertical="center" wrapText="true"/>
    </xf>
    <xf numFmtId="0" fontId="4" fillId="0" borderId="1" xfId="17"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2" fillId="0" borderId="1" xfId="17"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3" fillId="0" borderId="1" xfId="17" applyFont="true" applyFill="true" applyBorder="true" applyAlignment="true">
      <alignment vertical="center" wrapText="true"/>
    </xf>
    <xf numFmtId="0" fontId="10" fillId="0" borderId="1" xfId="17" applyFont="true" applyFill="true" applyBorder="true" applyAlignment="true">
      <alignment horizontal="left" vertical="center" wrapText="true"/>
    </xf>
    <xf numFmtId="0" fontId="4" fillId="0" borderId="1" xfId="17" applyFont="true" applyFill="true" applyBorder="true" applyAlignment="true">
      <alignment horizontal="left" vertical="center" wrapText="true"/>
    </xf>
    <xf numFmtId="0" fontId="15" fillId="0" borderId="1" xfId="17" applyFont="true" applyFill="true" applyBorder="true" applyAlignment="true">
      <alignment vertical="center" wrapText="true"/>
    </xf>
    <xf numFmtId="0" fontId="12" fillId="0" borderId="1" xfId="17" applyFont="true" applyFill="true" applyBorder="true" applyAlignment="true">
      <alignment vertical="center" wrapText="true"/>
    </xf>
    <xf numFmtId="0" fontId="4" fillId="0" borderId="1" xfId="17" applyFont="true" applyFill="true" applyBorder="true" applyAlignment="true">
      <alignment vertical="center" wrapText="true"/>
    </xf>
    <xf numFmtId="0" fontId="11" fillId="0" borderId="1" xfId="17" applyFont="true" applyFill="true" applyBorder="true" applyAlignment="true">
      <alignment vertical="center" wrapText="true"/>
    </xf>
    <xf numFmtId="0" fontId="14" fillId="0" borderId="1" xfId="0" applyFont="true" applyFill="true" applyBorder="true" applyAlignment="true">
      <alignment vertical="center" wrapText="true"/>
    </xf>
    <xf numFmtId="0" fontId="16" fillId="0" borderId="1" xfId="0" applyNumberFormat="true" applyFont="true" applyFill="true" applyBorder="true" applyAlignment="true" applyProtection="true">
      <alignment vertical="center" wrapText="true"/>
      <protection locked="false"/>
    </xf>
    <xf numFmtId="0" fontId="15" fillId="0" borderId="1" xfId="0" applyNumberFormat="true" applyFont="true" applyFill="true" applyBorder="true" applyAlignment="true" applyProtection="true">
      <alignment vertical="center" wrapText="true"/>
      <protection locked="false"/>
    </xf>
    <xf numFmtId="0" fontId="16" fillId="0" borderId="1" xfId="0" applyFont="true" applyFill="true" applyBorder="true" applyAlignment="true">
      <alignment vertical="center" wrapText="true"/>
    </xf>
    <xf numFmtId="0" fontId="17" fillId="0" borderId="1" xfId="0" applyNumberFormat="true" applyFont="true" applyFill="true" applyBorder="true" applyAlignment="true" applyProtection="true">
      <alignment vertical="center" wrapText="true"/>
      <protection locked="false"/>
    </xf>
    <xf numFmtId="0" fontId="4" fillId="0" borderId="1" xfId="0" applyNumberFormat="true" applyFont="true" applyFill="true" applyBorder="true" applyAlignment="true" applyProtection="true">
      <alignment horizontal="center" vertical="center" wrapText="true"/>
      <protection locked="false"/>
    </xf>
    <xf numFmtId="0" fontId="17" fillId="0" borderId="1" xfId="0" applyFont="true" applyFill="true" applyBorder="true" applyAlignment="true">
      <alignment vertical="center" wrapText="true"/>
    </xf>
    <xf numFmtId="0" fontId="11" fillId="0" borderId="1" xfId="17" applyFont="true" applyFill="true" applyBorder="true" applyAlignment="true">
      <alignment horizontal="left" vertical="center" wrapText="true"/>
    </xf>
    <xf numFmtId="0" fontId="11" fillId="0" borderId="1" xfId="0" applyFont="true" applyFill="true" applyBorder="true" applyAlignment="true">
      <alignment vertical="center" wrapText="true"/>
    </xf>
    <xf numFmtId="0" fontId="18" fillId="0" borderId="1" xfId="0"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19" fillId="0" borderId="0" xfId="0" applyFont="true" applyFill="true" applyAlignment="true">
      <alignment horizontal="center" vertical="center"/>
    </xf>
    <xf numFmtId="0" fontId="20" fillId="2" borderId="0" xfId="0" applyFont="true" applyFill="true" applyBorder="true" applyAlignment="true">
      <alignment horizontal="left" vertical="center"/>
    </xf>
    <xf numFmtId="0" fontId="20" fillId="2" borderId="0" xfId="0" applyFont="true" applyFill="true" applyBorder="true" applyAlignment="true">
      <alignment horizontal="center" vertical="center"/>
    </xf>
    <xf numFmtId="0" fontId="21" fillId="2" borderId="1" xfId="0" applyFont="true" applyFill="true" applyBorder="true" applyAlignment="true">
      <alignment horizontal="center" vertical="center" wrapText="true"/>
    </xf>
    <xf numFmtId="0" fontId="19" fillId="0" borderId="1" xfId="0" applyFont="true" applyFill="true" applyBorder="true" applyAlignment="true">
      <alignment vertical="center"/>
    </xf>
    <xf numFmtId="0" fontId="19" fillId="0" borderId="1" xfId="0" applyFont="true" applyFill="true" applyBorder="true" applyAlignment="true">
      <alignment vertical="center" wrapText="true"/>
    </xf>
    <xf numFmtId="0" fontId="19" fillId="0" borderId="1" xfId="0" applyFont="true" applyFill="true" applyBorder="true" applyAlignment="true">
      <alignment horizontal="center" vertical="center"/>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常规 58" xfId="17"/>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2"/>
  <sheetViews>
    <sheetView tabSelected="1" topLeftCell="F21" workbookViewId="0">
      <selection activeCell="F21" sqref="F21"/>
    </sheetView>
  </sheetViews>
  <sheetFormatPr defaultColWidth="9.81666666666667" defaultRowHeight="15.75"/>
  <cols>
    <col min="1" max="1" width="4.64166666666667" style="5" customWidth="true"/>
    <col min="2" max="2" width="4.64166666666667" style="6" customWidth="true"/>
    <col min="3" max="3" width="6.55" style="7" customWidth="true"/>
    <col min="4" max="5" width="8.31666666666667" style="1" customWidth="true"/>
    <col min="6" max="6" width="33.4083333333333" style="1" customWidth="true"/>
    <col min="7" max="7" width="27.9583333333333" style="1" customWidth="true"/>
    <col min="8" max="8" width="36.6833333333333" style="1" customWidth="true"/>
    <col min="9" max="9" width="9" style="8"/>
    <col min="10" max="10" width="7.73333333333333" style="8" customWidth="true"/>
    <col min="11" max="11" width="68.0333333333333" style="9"/>
    <col min="12" max="12" width="42.0333333333333" style="9" customWidth="true"/>
    <col min="13" max="16375" width="9.81666666666667" style="1"/>
  </cols>
  <sheetData>
    <row r="1" s="1" customFormat="true" ht="42.95" customHeight="true" spans="1:12">
      <c r="A1" s="10" t="s">
        <v>0</v>
      </c>
      <c r="B1" s="11"/>
      <c r="C1" s="10"/>
      <c r="D1" s="10"/>
      <c r="E1" s="10"/>
      <c r="F1" s="10"/>
      <c r="G1" s="10"/>
      <c r="H1" s="10"/>
      <c r="I1" s="56"/>
      <c r="J1" s="56"/>
      <c r="K1" s="56"/>
      <c r="L1" s="56"/>
    </row>
    <row r="2" s="2" customFormat="true" ht="42.95" customHeight="true" spans="1:12">
      <c r="A2" s="12" t="s">
        <v>1</v>
      </c>
      <c r="B2" s="13"/>
      <c r="C2" s="13"/>
      <c r="D2" s="13"/>
      <c r="E2" s="13"/>
      <c r="F2" s="25"/>
      <c r="G2" s="25"/>
      <c r="H2" s="25"/>
      <c r="I2" s="57"/>
      <c r="J2" s="57"/>
      <c r="K2" s="58"/>
      <c r="L2" s="58"/>
    </row>
    <row r="3" s="3" customFormat="true" ht="19.9" customHeight="true" spans="1:12">
      <c r="A3" s="14" t="s">
        <v>2</v>
      </c>
      <c r="B3" s="14" t="s">
        <v>3</v>
      </c>
      <c r="C3" s="14" t="s">
        <v>4</v>
      </c>
      <c r="D3" s="14" t="s">
        <v>5</v>
      </c>
      <c r="E3" s="14"/>
      <c r="F3" s="14" t="s">
        <v>6</v>
      </c>
      <c r="G3" s="26" t="s">
        <v>7</v>
      </c>
      <c r="H3" s="27" t="s">
        <v>8</v>
      </c>
      <c r="I3" s="59" t="s">
        <v>9</v>
      </c>
      <c r="J3" s="59" t="s">
        <v>10</v>
      </c>
      <c r="K3" s="59" t="s">
        <v>11</v>
      </c>
      <c r="L3" s="59" t="s">
        <v>12</v>
      </c>
    </row>
    <row r="4" s="3" customFormat="true" ht="19.9" customHeight="true" spans="1:12">
      <c r="A4" s="14"/>
      <c r="B4" s="14"/>
      <c r="C4" s="14"/>
      <c r="D4" s="14" t="s">
        <v>13</v>
      </c>
      <c r="E4" s="14" t="s">
        <v>14</v>
      </c>
      <c r="F4" s="14"/>
      <c r="G4" s="26"/>
      <c r="H4" s="27"/>
      <c r="I4" s="59"/>
      <c r="J4" s="59"/>
      <c r="K4" s="59"/>
      <c r="L4" s="59"/>
    </row>
    <row r="5" s="1" customFormat="true" ht="373.5" customHeight="true" spans="1:12">
      <c r="A5" s="15" t="s">
        <v>15</v>
      </c>
      <c r="B5" s="15" t="s">
        <v>16</v>
      </c>
      <c r="C5" s="16" t="s">
        <v>17</v>
      </c>
      <c r="D5" s="17" t="s">
        <v>18</v>
      </c>
      <c r="E5" s="16"/>
      <c r="F5" s="28" t="s">
        <v>19</v>
      </c>
      <c r="G5" s="29" t="s">
        <v>20</v>
      </c>
      <c r="H5" s="30" t="s">
        <v>21</v>
      </c>
      <c r="I5" s="60" t="s">
        <v>22</v>
      </c>
      <c r="J5" s="61" t="s">
        <v>23</v>
      </c>
      <c r="K5" s="62" t="str">
        <f>_xlfn.DISPIMG("ID_F4CB47918758457B9652F26C475B0F8E",1)</f>
        <v>=DISPIMG("ID_F4CB47918758457B9652F26C475B0F8E",1)</v>
      </c>
      <c r="L5" s="62" t="str">
        <f>_xlfn.DISPIMG("ID_9392D4C67F1F4303B73DFFEA52A6F6EF",1)</f>
        <v>=DISPIMG("ID_9392D4C67F1F4303B73DFFEA52A6F6EF",1)</v>
      </c>
    </row>
    <row r="6" s="1" customFormat="true" ht="409.5" customHeight="true" spans="1:12">
      <c r="A6" s="15" t="s">
        <v>15</v>
      </c>
      <c r="B6" s="15" t="s">
        <v>16</v>
      </c>
      <c r="C6" s="16" t="s">
        <v>17</v>
      </c>
      <c r="D6" s="17" t="s">
        <v>18</v>
      </c>
      <c r="E6" s="16"/>
      <c r="F6" s="31" t="s">
        <v>24</v>
      </c>
      <c r="G6" s="21" t="s">
        <v>25</v>
      </c>
      <c r="H6" s="32" t="s">
        <v>26</v>
      </c>
      <c r="I6" s="60" t="s">
        <v>22</v>
      </c>
      <c r="J6" s="61" t="s">
        <v>23</v>
      </c>
      <c r="K6" s="62" t="str">
        <f>_xlfn.DISPIMG("ID_E53B23D66F77433880AA6C5FD5A6710B",1)</f>
        <v>=DISPIMG("ID_E53B23D66F77433880AA6C5FD5A6710B",1)</v>
      </c>
      <c r="L6" s="62" t="str">
        <f>_xlfn.DISPIMG("ID_F320FB6557444AACAFCAC05898C53104",1)</f>
        <v>=DISPIMG("ID_F320FB6557444AACAFCAC05898C53104",1)</v>
      </c>
    </row>
    <row r="7" s="1" customFormat="true" ht="409.5" customHeight="true" spans="1:12">
      <c r="A7" s="15" t="s">
        <v>15</v>
      </c>
      <c r="B7" s="15" t="s">
        <v>16</v>
      </c>
      <c r="C7" s="16" t="s">
        <v>17</v>
      </c>
      <c r="D7" s="17" t="s">
        <v>18</v>
      </c>
      <c r="E7" s="21"/>
      <c r="F7" s="33" t="s">
        <v>27</v>
      </c>
      <c r="G7" s="34"/>
      <c r="H7" s="35" t="s">
        <v>28</v>
      </c>
      <c r="I7" s="60" t="s">
        <v>22</v>
      </c>
      <c r="J7" s="61" t="s">
        <v>23</v>
      </c>
      <c r="K7" s="62" t="str">
        <f>_xlfn.DISPIMG("ID_5FD76F100CF74DEF84C449B1E474E6DF",1)</f>
        <v>=DISPIMG("ID_5FD76F100CF74DEF84C449B1E474E6DF",1)</v>
      </c>
      <c r="L7" s="62" t="str">
        <f>_xlfn.DISPIMG("ID_85E6E00C09834879AB33551825119DFE",1)</f>
        <v>=DISPIMG("ID_85E6E00C09834879AB33551825119DFE",1)</v>
      </c>
    </row>
    <row r="8" s="1" customFormat="true" ht="409.5" customHeight="true" spans="1:12">
      <c r="A8" s="15" t="s">
        <v>15</v>
      </c>
      <c r="B8" s="15" t="s">
        <v>16</v>
      </c>
      <c r="C8" s="16" t="s">
        <v>17</v>
      </c>
      <c r="D8" s="17" t="s">
        <v>18</v>
      </c>
      <c r="E8" s="21"/>
      <c r="F8" s="36" t="s">
        <v>29</v>
      </c>
      <c r="G8" s="34"/>
      <c r="H8" s="37" t="s">
        <v>30</v>
      </c>
      <c r="I8" s="60" t="s">
        <v>22</v>
      </c>
      <c r="J8" s="61" t="s">
        <v>23</v>
      </c>
      <c r="K8" s="62" t="str">
        <f>_xlfn.DISPIMG("ID_0119147D9CA14A079BCF90694E2B4D8A",1)</f>
        <v>=DISPIMG("ID_0119147D9CA14A079BCF90694E2B4D8A",1)</v>
      </c>
      <c r="L8" s="62" t="str">
        <f>_xlfn.DISPIMG("ID_8B977EAC33D0472081400751FC37D006",1)</f>
        <v>=DISPIMG("ID_8B977EAC33D0472081400751FC37D006",1)</v>
      </c>
    </row>
    <row r="9" s="1" customFormat="true" ht="409.5" customHeight="true" spans="1:12">
      <c r="A9" s="15" t="s">
        <v>15</v>
      </c>
      <c r="B9" s="15" t="s">
        <v>16</v>
      </c>
      <c r="C9" s="16" t="s">
        <v>17</v>
      </c>
      <c r="D9" s="17" t="s">
        <v>18</v>
      </c>
      <c r="E9" s="21"/>
      <c r="F9" s="38" t="s">
        <v>31</v>
      </c>
      <c r="G9" s="34"/>
      <c r="H9" s="21" t="s">
        <v>32</v>
      </c>
      <c r="I9" s="60" t="s">
        <v>22</v>
      </c>
      <c r="J9" s="61" t="s">
        <v>23</v>
      </c>
      <c r="K9" s="62" t="str">
        <f>_xlfn.DISPIMG("ID_747BCE8C36B740809DAA4125140DC779",1)</f>
        <v>=DISPIMG("ID_747BCE8C36B740809DAA4125140DC779",1)</v>
      </c>
      <c r="L9" s="62" t="str">
        <f>_xlfn.DISPIMG("ID_5969BB98D1B6406680C5874F4CCD507E",1)</f>
        <v>=DISPIMG("ID_5969BB98D1B6406680C5874F4CCD507E",1)</v>
      </c>
    </row>
    <row r="10" s="1" customFormat="true" ht="409.5" customHeight="true" spans="1:12">
      <c r="A10" s="15" t="s">
        <v>15</v>
      </c>
      <c r="B10" s="15" t="s">
        <v>16</v>
      </c>
      <c r="C10" s="16" t="s">
        <v>17</v>
      </c>
      <c r="D10" s="17" t="s">
        <v>18</v>
      </c>
      <c r="E10" s="21"/>
      <c r="F10" s="33" t="s">
        <v>33</v>
      </c>
      <c r="G10" s="34"/>
      <c r="H10" s="16"/>
      <c r="I10" s="60" t="s">
        <v>22</v>
      </c>
      <c r="J10" s="61" t="s">
        <v>23</v>
      </c>
      <c r="K10" s="62" t="str">
        <f>_xlfn.DISPIMG("ID_AAD2C686A7C44E859F82596237B611D7",1)</f>
        <v>=DISPIMG("ID_AAD2C686A7C44E859F82596237B611D7",1)</v>
      </c>
      <c r="L10" s="62" t="str">
        <f>_xlfn.DISPIMG("ID_92B9236D4CB44C2D9489202E40CC4E1C",1)</f>
        <v>=DISPIMG("ID_92B9236D4CB44C2D9489202E40CC4E1C",1)</v>
      </c>
    </row>
    <row r="11" s="1" customFormat="true" ht="409.5" customHeight="true" spans="1:12">
      <c r="A11" s="15" t="s">
        <v>15</v>
      </c>
      <c r="B11" s="15" t="s">
        <v>16</v>
      </c>
      <c r="C11" s="16" t="s">
        <v>17</v>
      </c>
      <c r="D11" s="17" t="s">
        <v>18</v>
      </c>
      <c r="E11" s="21"/>
      <c r="F11" s="39" t="s">
        <v>34</v>
      </c>
      <c r="G11" s="34"/>
      <c r="H11" s="16"/>
      <c r="I11" s="60" t="s">
        <v>22</v>
      </c>
      <c r="J11" s="61" t="s">
        <v>23</v>
      </c>
      <c r="K11" s="62" t="str">
        <f>_xlfn.DISPIMG("ID_71687E48FCF949DEA1C321A3271B92F1",1)</f>
        <v>=DISPIMG("ID_71687E48FCF949DEA1C321A3271B92F1",1)</v>
      </c>
      <c r="L11" s="62" t="str">
        <f>_xlfn.DISPIMG("ID_46EBB3EB9F454E92BE8D7BC6504B8B03",1)</f>
        <v>=DISPIMG("ID_46EBB3EB9F454E92BE8D7BC6504B8B03",1)</v>
      </c>
    </row>
    <row r="12" s="1" customFormat="true" ht="409.5" customHeight="true" spans="1:12">
      <c r="A12" s="15" t="s">
        <v>15</v>
      </c>
      <c r="B12" s="15" t="s">
        <v>16</v>
      </c>
      <c r="C12" s="16" t="s">
        <v>17</v>
      </c>
      <c r="D12" s="17" t="s">
        <v>18</v>
      </c>
      <c r="E12" s="21"/>
      <c r="F12" s="36" t="s">
        <v>35</v>
      </c>
      <c r="G12" s="34"/>
      <c r="H12" s="16"/>
      <c r="I12" s="60" t="s">
        <v>22</v>
      </c>
      <c r="J12" s="61" t="s">
        <v>23</v>
      </c>
      <c r="K12" s="62" t="str">
        <f>_xlfn.DISPIMG("ID_6A5BD2FBBFDE4595ADB1FFCADB616E6B",1)</f>
        <v>=DISPIMG("ID_6A5BD2FBBFDE4595ADB1FFCADB616E6B",1)</v>
      </c>
      <c r="L12" s="62" t="str">
        <f>_xlfn.DISPIMG("ID_7CEC10F155EB4E8297F421BEC458F198",1)</f>
        <v>=DISPIMG("ID_7CEC10F155EB4E8297F421BEC458F198",1)</v>
      </c>
    </row>
    <row r="13" s="1" customFormat="true" ht="409.5" customHeight="true" spans="1:12">
      <c r="A13" s="15" t="s">
        <v>15</v>
      </c>
      <c r="B13" s="15" t="s">
        <v>16</v>
      </c>
      <c r="C13" s="16" t="s">
        <v>17</v>
      </c>
      <c r="D13" s="17" t="s">
        <v>18</v>
      </c>
      <c r="E13" s="21"/>
      <c r="F13" s="40" t="s">
        <v>36</v>
      </c>
      <c r="G13" s="34"/>
      <c r="H13" s="16"/>
      <c r="I13" s="60" t="s">
        <v>22</v>
      </c>
      <c r="J13" s="61" t="s">
        <v>23</v>
      </c>
      <c r="K13" s="62" t="str">
        <f>_xlfn.DISPIMG("ID_64FD2F18DEDB4F4A82E1E0C5E0D8FBDE",1)</f>
        <v>=DISPIMG("ID_64FD2F18DEDB4F4A82E1E0C5E0D8FBDE",1)</v>
      </c>
      <c r="L13" s="62" t="str">
        <f>_xlfn.DISPIMG("ID_B981019F87CB470395674DA35CDF4C82",1)</f>
        <v>=DISPIMG("ID_B981019F87CB470395674DA35CDF4C82",1)</v>
      </c>
    </row>
    <row r="14" s="1" customFormat="true" ht="409.5" customHeight="true" spans="1:12">
      <c r="A14" s="15" t="s">
        <v>37</v>
      </c>
      <c r="B14" s="15" t="s">
        <v>16</v>
      </c>
      <c r="C14" s="16" t="s">
        <v>38</v>
      </c>
      <c r="D14" s="17" t="s">
        <v>39</v>
      </c>
      <c r="E14" s="21"/>
      <c r="F14" s="36" t="s">
        <v>40</v>
      </c>
      <c r="G14" s="41" t="s">
        <v>41</v>
      </c>
      <c r="H14" s="21" t="s">
        <v>42</v>
      </c>
      <c r="I14" s="60" t="s">
        <v>22</v>
      </c>
      <c r="J14" s="61" t="s">
        <v>23</v>
      </c>
      <c r="K14" s="62" t="str">
        <f>_xlfn.DISPIMG("ID_4D1D50BE5A0D4C24A41F1B360BB251C5",1)</f>
        <v>=DISPIMG("ID_4D1D50BE5A0D4C24A41F1B360BB251C5",1)</v>
      </c>
      <c r="L14" s="62" t="str">
        <f>_xlfn.DISPIMG("ID_A79F6030414A415A86EF31D4EC7B27E2",1)</f>
        <v>=DISPIMG("ID_A79F6030414A415A86EF31D4EC7B27E2",1)</v>
      </c>
    </row>
    <row r="15" s="1" customFormat="true" ht="409.5" customHeight="true" spans="1:12">
      <c r="A15" s="15" t="s">
        <v>37</v>
      </c>
      <c r="B15" s="15" t="s">
        <v>16</v>
      </c>
      <c r="C15" s="16" t="s">
        <v>38</v>
      </c>
      <c r="D15" s="17" t="s">
        <v>39</v>
      </c>
      <c r="E15" s="21"/>
      <c r="F15" s="36" t="s">
        <v>43</v>
      </c>
      <c r="G15" s="34"/>
      <c r="H15" s="21" t="s">
        <v>44</v>
      </c>
      <c r="I15" s="60" t="s">
        <v>22</v>
      </c>
      <c r="J15" s="61" t="s">
        <v>23</v>
      </c>
      <c r="K15" s="62" t="str">
        <f>_xlfn.DISPIMG("ID_582E0B01C6CF4F40B74793452064D51C",1)</f>
        <v>=DISPIMG("ID_582E0B01C6CF4F40B74793452064D51C",1)</v>
      </c>
      <c r="L15" s="62" t="str">
        <f>_xlfn.DISPIMG("ID_D0BEA72ED6C940C4811A6A2D71457AF7",1)</f>
        <v>=DISPIMG("ID_D0BEA72ED6C940C4811A6A2D71457AF7",1)</v>
      </c>
    </row>
    <row r="16" s="1" customFormat="true" ht="409.5" customHeight="true" spans="1:12">
      <c r="A16" s="15" t="s">
        <v>37</v>
      </c>
      <c r="B16" s="15" t="s">
        <v>16</v>
      </c>
      <c r="C16" s="16" t="s">
        <v>38</v>
      </c>
      <c r="D16" s="17" t="s">
        <v>39</v>
      </c>
      <c r="E16" s="21"/>
      <c r="F16" s="42" t="s">
        <v>45</v>
      </c>
      <c r="G16" s="34"/>
      <c r="H16" s="16"/>
      <c r="I16" s="60" t="s">
        <v>22</v>
      </c>
      <c r="J16" s="61" t="s">
        <v>23</v>
      </c>
      <c r="K16" s="62" t="str">
        <f>_xlfn.DISPIMG("ID_10A5C8A400824456A3E457554FB1518D",1)</f>
        <v>=DISPIMG("ID_10A5C8A400824456A3E457554FB1518D",1)</v>
      </c>
      <c r="L16" s="62" t="str">
        <f>_xlfn.DISPIMG("ID_E44325D8234F4E18BD47329E6436DD67",1)</f>
        <v>=DISPIMG("ID_E44325D8234F4E18BD47329E6436DD67",1)</v>
      </c>
    </row>
    <row r="17" s="1" customFormat="true" ht="409.5" customHeight="true" spans="1:12">
      <c r="A17" s="15" t="s">
        <v>37</v>
      </c>
      <c r="B17" s="15" t="s">
        <v>16</v>
      </c>
      <c r="C17" s="16" t="s">
        <v>38</v>
      </c>
      <c r="D17" s="17" t="s">
        <v>39</v>
      </c>
      <c r="E17" s="21"/>
      <c r="F17" s="42" t="s">
        <v>46</v>
      </c>
      <c r="G17" s="34"/>
      <c r="H17" s="16"/>
      <c r="I17" s="60" t="s">
        <v>22</v>
      </c>
      <c r="J17" s="61" t="s">
        <v>23</v>
      </c>
      <c r="K17" s="62" t="str">
        <f>_xlfn.DISPIMG("ID_673CAC5863044622BA6D69EBC2298E8B",1)</f>
        <v>=DISPIMG("ID_673CAC5863044622BA6D69EBC2298E8B",1)</v>
      </c>
      <c r="L17" s="62" t="str">
        <f>_xlfn.DISPIMG("ID_3C549404C7B84F4AA623C4D3A98CF05C",1)</f>
        <v>=DISPIMG("ID_3C549404C7B84F4AA623C4D3A98CF05C",1)</v>
      </c>
    </row>
    <row r="18" s="1" customFormat="true" ht="409.5" customHeight="true" spans="1:12">
      <c r="A18" s="15" t="s">
        <v>37</v>
      </c>
      <c r="B18" s="15" t="s">
        <v>16</v>
      </c>
      <c r="C18" s="16" t="s">
        <v>38</v>
      </c>
      <c r="D18" s="17" t="s">
        <v>39</v>
      </c>
      <c r="E18" s="21"/>
      <c r="F18" s="42" t="s">
        <v>47</v>
      </c>
      <c r="G18" s="34"/>
      <c r="H18" s="16"/>
      <c r="I18" s="60" t="s">
        <v>22</v>
      </c>
      <c r="J18" s="61" t="s">
        <v>23</v>
      </c>
      <c r="K18" s="62" t="str">
        <f>_xlfn.DISPIMG("ID_1E8D2759642D440F999EE05CF6B7A783",1)</f>
        <v>=DISPIMG("ID_1E8D2759642D440F999EE05CF6B7A783",1)</v>
      </c>
      <c r="L18" s="62" t="str">
        <f>_xlfn.DISPIMG("ID_A64CF3B49F754783B7028148DEB2C975",1)</f>
        <v>=DISPIMG("ID_A64CF3B49F754783B7028148DEB2C975",1)</v>
      </c>
    </row>
    <row r="19" s="1" customFormat="true" ht="409.5" customHeight="true" spans="1:12">
      <c r="A19" s="15" t="s">
        <v>48</v>
      </c>
      <c r="B19" s="15" t="s">
        <v>16</v>
      </c>
      <c r="C19" s="16" t="s">
        <v>49</v>
      </c>
      <c r="D19" s="17" t="s">
        <v>50</v>
      </c>
      <c r="E19" s="16"/>
      <c r="F19" s="42" t="s">
        <v>51</v>
      </c>
      <c r="G19" s="41" t="s">
        <v>41</v>
      </c>
      <c r="H19" s="21" t="s">
        <v>52</v>
      </c>
      <c r="I19" s="60" t="s">
        <v>22</v>
      </c>
      <c r="J19" s="61" t="s">
        <v>23</v>
      </c>
      <c r="K19" s="62" t="str">
        <f>_xlfn.DISPIMG("ID_8A57EB80BCF2403EA5E8E969A63367B1",1)</f>
        <v>=DISPIMG("ID_8A57EB80BCF2403EA5E8E969A63367B1",1)</v>
      </c>
      <c r="L19" s="62" t="str">
        <f>_xlfn.DISPIMG("ID_643D5906C7264B3393B83407494EFE5D",1)</f>
        <v>=DISPIMG("ID_643D5906C7264B3393B83407494EFE5D",1)</v>
      </c>
    </row>
    <row r="20" s="1" customFormat="true" ht="409.5" customHeight="true" spans="1:12">
      <c r="A20" s="15" t="s">
        <v>48</v>
      </c>
      <c r="B20" s="15" t="s">
        <v>16</v>
      </c>
      <c r="C20" s="16" t="s">
        <v>49</v>
      </c>
      <c r="D20" s="17" t="s">
        <v>50</v>
      </c>
      <c r="E20" s="16"/>
      <c r="F20" s="43" t="s">
        <v>53</v>
      </c>
      <c r="G20" s="34"/>
      <c r="H20" s="21" t="s">
        <v>54</v>
      </c>
      <c r="I20" s="60" t="s">
        <v>22</v>
      </c>
      <c r="J20" s="61" t="s">
        <v>23</v>
      </c>
      <c r="K20" s="62" t="str">
        <f>_xlfn.DISPIMG("ID_8EFFB0BAF67A47F7BED066288C0A2228",1)</f>
        <v>=DISPIMG("ID_8EFFB0BAF67A47F7BED066288C0A2228",1)</v>
      </c>
      <c r="L20" s="62" t="str">
        <f>_xlfn.DISPIMG("ID_55EFC8812DD44432806BEBF08CBA54DC",1)</f>
        <v>=DISPIMG("ID_55EFC8812DD44432806BEBF08CBA54DC",1)</v>
      </c>
    </row>
    <row r="21" s="1" customFormat="true" ht="409.5" customHeight="true" spans="1:12">
      <c r="A21" s="15" t="s">
        <v>55</v>
      </c>
      <c r="B21" s="15" t="s">
        <v>16</v>
      </c>
      <c r="C21" s="16" t="s">
        <v>56</v>
      </c>
      <c r="D21" s="17" t="s">
        <v>57</v>
      </c>
      <c r="E21" s="17"/>
      <c r="F21" s="40" t="s">
        <v>58</v>
      </c>
      <c r="G21" s="44" t="s">
        <v>59</v>
      </c>
      <c r="H21" s="45" t="s">
        <v>60</v>
      </c>
      <c r="I21" s="60" t="s">
        <v>22</v>
      </c>
      <c r="J21" s="61" t="s">
        <v>23</v>
      </c>
      <c r="K21" s="62" t="str">
        <f>_xlfn.DISPIMG("ID_E3EC3FC0378E463490C98BB904BF65CC",1)</f>
        <v>=DISPIMG("ID_E3EC3FC0378E463490C98BB904BF65CC",1)</v>
      </c>
      <c r="L21" s="62" t="str">
        <f>_xlfn.DISPIMG("ID_966F026848114DBCBC54AB3B775B2076",1)</f>
        <v>=DISPIMG("ID_966F026848114DBCBC54AB3B775B2076",1)</v>
      </c>
    </row>
    <row r="22" s="1" customFormat="true" ht="409.5" customHeight="true" spans="1:12">
      <c r="A22" s="15" t="s">
        <v>61</v>
      </c>
      <c r="B22" s="15" t="s">
        <v>16</v>
      </c>
      <c r="C22" s="16" t="s">
        <v>62</v>
      </c>
      <c r="D22" s="17" t="s">
        <v>63</v>
      </c>
      <c r="E22" s="17"/>
      <c r="F22" s="40" t="s">
        <v>64</v>
      </c>
      <c r="G22" s="44" t="s">
        <v>65</v>
      </c>
      <c r="H22" s="17" t="s">
        <v>66</v>
      </c>
      <c r="I22" s="60" t="s">
        <v>22</v>
      </c>
      <c r="J22" s="61" t="s">
        <v>23</v>
      </c>
      <c r="K22" s="62" t="str">
        <f>_xlfn.DISPIMG("ID_AAA191150F3840BAA5D7AE14AE01CEFA",1)</f>
        <v>=DISPIMG("ID_AAA191150F3840BAA5D7AE14AE01CEFA",1)</v>
      </c>
      <c r="L22" s="62" t="str">
        <f>_xlfn.DISPIMG("ID_63094AFD61CE4EA7B0DCE222EA357C3E",1)</f>
        <v>=DISPIMG("ID_63094AFD61CE4EA7B0DCE222EA357C3E",1)</v>
      </c>
    </row>
    <row r="23" s="1" customFormat="true" ht="409.5" customHeight="true" spans="1:12">
      <c r="A23" s="15" t="s">
        <v>61</v>
      </c>
      <c r="B23" s="15" t="s">
        <v>16</v>
      </c>
      <c r="C23" s="16" t="s">
        <v>62</v>
      </c>
      <c r="D23" s="17" t="s">
        <v>63</v>
      </c>
      <c r="E23" s="17"/>
      <c r="F23" s="40" t="s">
        <v>67</v>
      </c>
      <c r="G23" s="44" t="s">
        <v>68</v>
      </c>
      <c r="H23" s="17" t="s">
        <v>69</v>
      </c>
      <c r="I23" s="60" t="s">
        <v>22</v>
      </c>
      <c r="J23" s="61" t="s">
        <v>23</v>
      </c>
      <c r="K23" s="62" t="str">
        <f>_xlfn.DISPIMG("ID_F3BAA40226334C24A662924D5DCB2A70",1)</f>
        <v>=DISPIMG("ID_F3BAA40226334C24A662924D5DCB2A70",1)</v>
      </c>
      <c r="L23" s="62" t="str">
        <f>_xlfn.DISPIMG("ID_DEF2EBDB61374046AC2177E310789FFB",1)</f>
        <v>=DISPIMG("ID_DEF2EBDB61374046AC2177E310789FFB",1)</v>
      </c>
    </row>
    <row r="24" s="1" customFormat="true" ht="409.5" customHeight="true" spans="1:12">
      <c r="A24" s="15" t="s">
        <v>70</v>
      </c>
      <c r="B24" s="15" t="s">
        <v>16</v>
      </c>
      <c r="C24" s="16" t="s">
        <v>71</v>
      </c>
      <c r="D24" s="17" t="s">
        <v>72</v>
      </c>
      <c r="E24" s="17"/>
      <c r="F24" s="40" t="s">
        <v>73</v>
      </c>
      <c r="G24" s="46" t="s">
        <v>74</v>
      </c>
      <c r="H24" s="17" t="s">
        <v>75</v>
      </c>
      <c r="I24" s="60" t="s">
        <v>22</v>
      </c>
      <c r="J24" s="61" t="s">
        <v>23</v>
      </c>
      <c r="K24" s="62" t="str">
        <f>_xlfn.DISPIMG("ID_19A4AACBC38A414A9C3D30170ACBCCCB",1)</f>
        <v>=DISPIMG("ID_19A4AACBC38A414A9C3D30170ACBCCCB",1)</v>
      </c>
      <c r="L24" s="62" t="str">
        <f>_xlfn.DISPIMG("ID_AD87FD3E907C496BBA11A6A060C7ECC8",1)</f>
        <v>=DISPIMG("ID_AD87FD3E907C496BBA11A6A060C7ECC8",1)</v>
      </c>
    </row>
    <row r="25" s="1" customFormat="true" ht="409.5" customHeight="true" spans="1:12">
      <c r="A25" s="15" t="s">
        <v>76</v>
      </c>
      <c r="B25" s="15" t="s">
        <v>16</v>
      </c>
      <c r="C25" s="16" t="s">
        <v>77</v>
      </c>
      <c r="D25" s="17" t="s">
        <v>78</v>
      </c>
      <c r="E25" s="21"/>
      <c r="F25" s="40" t="s">
        <v>79</v>
      </c>
      <c r="G25" s="47" t="s">
        <v>80</v>
      </c>
      <c r="H25" s="17" t="s">
        <v>75</v>
      </c>
      <c r="I25" s="60" t="s">
        <v>22</v>
      </c>
      <c r="J25" s="61" t="s">
        <v>23</v>
      </c>
      <c r="K25" s="62" t="str">
        <f>_xlfn.DISPIMG("ID_944B72E2612144FDBD13B9E2031A9E0D",1)</f>
        <v>=DISPIMG("ID_944B72E2612144FDBD13B9E2031A9E0D",1)</v>
      </c>
      <c r="L25" s="62" t="str">
        <f>_xlfn.DISPIMG("ID_D7ECFEAEF80644228BCAE8A4C13040D3",1)</f>
        <v>=DISPIMG("ID_D7ECFEAEF80644228BCAE8A4C13040D3",1)</v>
      </c>
    </row>
    <row r="26" s="1" customFormat="true" ht="409.5" customHeight="true" spans="1:12">
      <c r="A26" s="15" t="s">
        <v>81</v>
      </c>
      <c r="B26" s="15" t="s">
        <v>16</v>
      </c>
      <c r="C26" s="16" t="s">
        <v>82</v>
      </c>
      <c r="D26" s="17" t="s">
        <v>83</v>
      </c>
      <c r="E26" s="17"/>
      <c r="F26" s="40" t="s">
        <v>84</v>
      </c>
      <c r="G26" s="48" t="s">
        <v>85</v>
      </c>
      <c r="H26" s="17" t="s">
        <v>75</v>
      </c>
      <c r="I26" s="60" t="s">
        <v>22</v>
      </c>
      <c r="J26" s="61" t="s">
        <v>23</v>
      </c>
      <c r="K26" s="62" t="str">
        <f>_xlfn.DISPIMG("ID_CE02CBF756684FEAA9C59A09BA2A2C7F",1)</f>
        <v>=DISPIMG("ID_CE02CBF756684FEAA9C59A09BA2A2C7F",1)</v>
      </c>
      <c r="L26" s="62" t="str">
        <f>_xlfn.DISPIMG("ID_C4F821D7D47842D0B462B5145C74585D",1)</f>
        <v>=DISPIMG("ID_C4F821D7D47842D0B462B5145C74585D",1)</v>
      </c>
    </row>
    <row r="27" s="1" customFormat="true" ht="409.5" customHeight="true" spans="1:12">
      <c r="A27" s="15" t="s">
        <v>86</v>
      </c>
      <c r="B27" s="15" t="s">
        <v>16</v>
      </c>
      <c r="C27" s="16" t="s">
        <v>87</v>
      </c>
      <c r="D27" s="17" t="s">
        <v>88</v>
      </c>
      <c r="E27" s="17"/>
      <c r="F27" s="21" t="s">
        <v>89</v>
      </c>
      <c r="G27" s="48" t="s">
        <v>90</v>
      </c>
      <c r="H27" s="17" t="s">
        <v>75</v>
      </c>
      <c r="I27" s="60" t="s">
        <v>22</v>
      </c>
      <c r="J27" s="61" t="s">
        <v>23</v>
      </c>
      <c r="K27" s="62" t="str">
        <f>_xlfn.DISPIMG("ID_163E7DDACFF9438BBC2C904D95800A50",1)</f>
        <v>=DISPIMG("ID_163E7DDACFF9438BBC2C904D95800A50",1)</v>
      </c>
      <c r="L27" s="62" t="str">
        <f>_xlfn.DISPIMG("ID_ACAC7C60490644959EDACE4BAF76B049",1)</f>
        <v>=DISPIMG("ID_ACAC7C60490644959EDACE4BAF76B049",1)</v>
      </c>
    </row>
    <row r="28" s="1" customFormat="true" ht="409.5" customHeight="true" spans="1:12">
      <c r="A28" s="15" t="s">
        <v>91</v>
      </c>
      <c r="B28" s="15" t="s">
        <v>16</v>
      </c>
      <c r="C28" s="16" t="s">
        <v>92</v>
      </c>
      <c r="D28" s="17" t="s">
        <v>93</v>
      </c>
      <c r="E28" s="17"/>
      <c r="F28" s="40" t="s">
        <v>94</v>
      </c>
      <c r="G28" s="48" t="s">
        <v>95</v>
      </c>
      <c r="H28" s="17" t="s">
        <v>96</v>
      </c>
      <c r="I28" s="60" t="s">
        <v>22</v>
      </c>
      <c r="J28" s="61" t="s">
        <v>23</v>
      </c>
      <c r="K28" s="62" t="str">
        <f>_xlfn.DISPIMG("ID_0CFA5725976A417AB5CF92FD42C283DD",1)</f>
        <v>=DISPIMG("ID_0CFA5725976A417AB5CF92FD42C283DD",1)</v>
      </c>
      <c r="L28" s="62" t="str">
        <f>_xlfn.DISPIMG("ID_47A446EBE8CF4192B52B49632F514F21",1)</f>
        <v>=DISPIMG("ID_47A446EBE8CF4192B52B49632F514F21",1)</v>
      </c>
    </row>
    <row r="29" s="1" customFormat="true" ht="409.5" customHeight="true" spans="1:12">
      <c r="A29" s="15" t="s">
        <v>97</v>
      </c>
      <c r="B29" s="15" t="s">
        <v>16</v>
      </c>
      <c r="C29" s="16" t="s">
        <v>98</v>
      </c>
      <c r="D29" s="17" t="s">
        <v>99</v>
      </c>
      <c r="E29" s="17"/>
      <c r="F29" s="40" t="s">
        <v>100</v>
      </c>
      <c r="G29" s="49" t="s">
        <v>101</v>
      </c>
      <c r="H29" s="17" t="s">
        <v>75</v>
      </c>
      <c r="I29" s="60" t="s">
        <v>22</v>
      </c>
      <c r="J29" s="61" t="s">
        <v>23</v>
      </c>
      <c r="K29" s="62" t="str">
        <f>_xlfn.DISPIMG("ID_F910EC7B473E4F24AB9790258BD0A4DD",1)</f>
        <v>=DISPIMG("ID_F910EC7B473E4F24AB9790258BD0A4DD",1)</v>
      </c>
      <c r="L29" s="62" t="str">
        <f>_xlfn.DISPIMG("ID_E176A2F2AE56469EA97CF1AB80024EBC",1)</f>
        <v>=DISPIMG("ID_E176A2F2AE56469EA97CF1AB80024EBC",1)</v>
      </c>
    </row>
    <row r="30" s="1" customFormat="true" ht="409.5" customHeight="true" spans="1:12">
      <c r="A30" s="15" t="s">
        <v>102</v>
      </c>
      <c r="B30" s="15" t="s">
        <v>16</v>
      </c>
      <c r="C30" s="16" t="s">
        <v>103</v>
      </c>
      <c r="D30" s="17" t="s">
        <v>104</v>
      </c>
      <c r="E30" s="21"/>
      <c r="F30" s="42" t="s">
        <v>105</v>
      </c>
      <c r="G30" s="46" t="s">
        <v>106</v>
      </c>
      <c r="H30" s="17" t="s">
        <v>96</v>
      </c>
      <c r="I30" s="60" t="s">
        <v>22</v>
      </c>
      <c r="J30" s="61" t="s">
        <v>23</v>
      </c>
      <c r="K30" s="62" t="str">
        <f>_xlfn.DISPIMG("ID_26AE7B5B875340D894BE1E23288E2CD6",1)</f>
        <v>=DISPIMG("ID_26AE7B5B875340D894BE1E23288E2CD6",1)</v>
      </c>
      <c r="L30" s="62" t="str">
        <f>_xlfn.DISPIMG("ID_3934CDB90536467B9837E9A10493CA12",1)</f>
        <v>=DISPIMG("ID_3934CDB90536467B9837E9A10493CA12",1)</v>
      </c>
    </row>
    <row r="31" s="1" customFormat="true" ht="409.5" customHeight="true" spans="1:12">
      <c r="A31" s="16">
        <v>12</v>
      </c>
      <c r="B31" s="15" t="s">
        <v>16</v>
      </c>
      <c r="C31" s="16" t="s">
        <v>103</v>
      </c>
      <c r="D31" s="17" t="s">
        <v>104</v>
      </c>
      <c r="E31" s="21"/>
      <c r="F31" s="38" t="s">
        <v>107</v>
      </c>
      <c r="G31" s="50"/>
      <c r="H31" s="16"/>
      <c r="I31" s="60" t="s">
        <v>22</v>
      </c>
      <c r="J31" s="61" t="s">
        <v>23</v>
      </c>
      <c r="K31" s="62" t="str">
        <f>_xlfn.DISPIMG("ID_26AE7B5B875340D894BE1E23288E2CD6",1)</f>
        <v>=DISPIMG("ID_26AE7B5B875340D894BE1E23288E2CD6",1)</v>
      </c>
      <c r="L31" s="62" t="str">
        <f>_xlfn.DISPIMG("ID_E181E2E77CB54AEE8C1EBF5705E2384D",1)</f>
        <v>=DISPIMG("ID_E181E2E77CB54AEE8C1EBF5705E2384D",1)</v>
      </c>
    </row>
    <row r="32" s="1" customFormat="true" ht="409.5" customHeight="true" spans="1:12">
      <c r="A32" s="16">
        <v>12</v>
      </c>
      <c r="B32" s="15" t="s">
        <v>16</v>
      </c>
      <c r="C32" s="16" t="s">
        <v>103</v>
      </c>
      <c r="D32" s="17" t="s">
        <v>108</v>
      </c>
      <c r="E32" s="21"/>
      <c r="F32" s="43" t="s">
        <v>109</v>
      </c>
      <c r="G32" s="50"/>
      <c r="H32" s="16"/>
      <c r="I32" s="60" t="s">
        <v>22</v>
      </c>
      <c r="J32" s="61" t="s">
        <v>23</v>
      </c>
      <c r="K32" s="62" t="str">
        <f>_xlfn.DISPIMG("ID_8C544AB6738A4541B2CE3D5B4F3DE30F",1)</f>
        <v>=DISPIMG("ID_8C544AB6738A4541B2CE3D5B4F3DE30F",1)</v>
      </c>
      <c r="L32" s="62" t="str">
        <f>_xlfn.DISPIMG("ID_F422EE5BF4124A059FA255B8A41389AA",1)</f>
        <v>=DISPIMG("ID_F422EE5BF4124A059FA255B8A41389AA",1)</v>
      </c>
    </row>
    <row r="33" s="1" customFormat="true" ht="409.5" customHeight="true" spans="1:12">
      <c r="A33" s="16">
        <v>13</v>
      </c>
      <c r="B33" s="15" t="s">
        <v>16</v>
      </c>
      <c r="C33" s="16" t="s">
        <v>110</v>
      </c>
      <c r="D33" s="17" t="s">
        <v>111</v>
      </c>
      <c r="E33" s="17"/>
      <c r="F33" s="36" t="s">
        <v>112</v>
      </c>
      <c r="G33" s="51" t="s">
        <v>113</v>
      </c>
      <c r="H33" s="17" t="s">
        <v>96</v>
      </c>
      <c r="I33" s="60" t="s">
        <v>22</v>
      </c>
      <c r="J33" s="61" t="s">
        <v>23</v>
      </c>
      <c r="K33" s="62" t="str">
        <f>_xlfn.DISPIMG("ID_6F69CE68F5C84B6890CE976FCD58102B",1)</f>
        <v>=DISPIMG("ID_6F69CE68F5C84B6890CE976FCD58102B",1)</v>
      </c>
      <c r="L33" s="62" t="str">
        <f>_xlfn.DISPIMG("ID_8F342A2F6AD944E88217993FB9006387",1)</f>
        <v>=DISPIMG("ID_8F342A2F6AD944E88217993FB9006387",1)</v>
      </c>
    </row>
    <row r="34" s="1" customFormat="true" ht="409.5" customHeight="true" spans="1:12">
      <c r="A34" s="16">
        <v>14</v>
      </c>
      <c r="B34" s="15" t="s">
        <v>16</v>
      </c>
      <c r="C34" s="18" t="s">
        <v>114</v>
      </c>
      <c r="D34" s="17" t="s">
        <v>115</v>
      </c>
      <c r="E34" s="17"/>
      <c r="F34" s="36" t="s">
        <v>116</v>
      </c>
      <c r="G34" s="51" t="s">
        <v>113</v>
      </c>
      <c r="H34" s="17" t="s">
        <v>96</v>
      </c>
      <c r="I34" s="60" t="s">
        <v>22</v>
      </c>
      <c r="J34" s="61" t="s">
        <v>23</v>
      </c>
      <c r="K34" s="62" t="str">
        <f>_xlfn.DISPIMG("ID_0AEF267E55E2429D9EBB1569F63C3A84",1)</f>
        <v>=DISPIMG("ID_0AEF267E55E2429D9EBB1569F63C3A84",1)</v>
      </c>
      <c r="L34" s="62" t="str">
        <f>_xlfn.DISPIMG("ID_20862AD25E8D478D8D9B9F987E9FBE10",1)</f>
        <v>=DISPIMG("ID_20862AD25E8D478D8D9B9F987E9FBE10",1)</v>
      </c>
    </row>
    <row r="35" s="1" customFormat="true" ht="409.5" customHeight="true" spans="1:12">
      <c r="A35" s="16">
        <v>15</v>
      </c>
      <c r="B35" s="15" t="s">
        <v>16</v>
      </c>
      <c r="C35" s="18" t="s">
        <v>117</v>
      </c>
      <c r="D35" s="17" t="s">
        <v>118</v>
      </c>
      <c r="E35" s="17"/>
      <c r="F35" s="36" t="s">
        <v>119</v>
      </c>
      <c r="G35" s="51" t="s">
        <v>113</v>
      </c>
      <c r="H35" s="17" t="s">
        <v>96</v>
      </c>
      <c r="I35" s="60" t="s">
        <v>22</v>
      </c>
      <c r="J35" s="61" t="s">
        <v>23</v>
      </c>
      <c r="K35" s="62" t="str">
        <f>_xlfn.DISPIMG("ID_27413E496336445095FDB492EF627667",1)</f>
        <v>=DISPIMG("ID_27413E496336445095FDB492EF627667",1)</v>
      </c>
      <c r="L35" s="62" t="str">
        <f>_xlfn.DISPIMG("ID_FF6CD4C9090F4AFCAC4DF7C7B1DE6B34",1)</f>
        <v>=DISPIMG("ID_FF6CD4C9090F4AFCAC4DF7C7B1DE6B34",1)</v>
      </c>
    </row>
    <row r="36" s="1" customFormat="true" ht="409.5" customHeight="true" spans="1:12">
      <c r="A36" s="16">
        <v>16</v>
      </c>
      <c r="B36" s="15" t="s">
        <v>16</v>
      </c>
      <c r="C36" s="18" t="s">
        <v>120</v>
      </c>
      <c r="D36" s="17" t="s">
        <v>121</v>
      </c>
      <c r="E36" s="17"/>
      <c r="F36" s="36" t="s">
        <v>122</v>
      </c>
      <c r="G36" s="51" t="s">
        <v>113</v>
      </c>
      <c r="H36" s="17" t="s">
        <v>96</v>
      </c>
      <c r="I36" s="60" t="s">
        <v>22</v>
      </c>
      <c r="J36" s="61" t="s">
        <v>23</v>
      </c>
      <c r="K36" s="62" t="str">
        <f>_xlfn.DISPIMG("ID_77D9C4683EE849C996B553CDD13BF691",1)</f>
        <v>=DISPIMG("ID_77D9C4683EE849C996B553CDD13BF691",1)</v>
      </c>
      <c r="L36" s="62" t="str">
        <f>_xlfn.DISPIMG("ID_8349AA2F9B2749759E43F824FF147739",1)</f>
        <v>=DISPIMG("ID_8349AA2F9B2749759E43F824FF147739",1)</v>
      </c>
    </row>
    <row r="37" s="1" customFormat="true" ht="409.5" customHeight="true" spans="1:12">
      <c r="A37" s="16">
        <v>17</v>
      </c>
      <c r="B37" s="15" t="s">
        <v>16</v>
      </c>
      <c r="C37" s="18" t="s">
        <v>123</v>
      </c>
      <c r="D37" s="17" t="s">
        <v>124</v>
      </c>
      <c r="E37" s="17"/>
      <c r="F37" s="36" t="s">
        <v>125</v>
      </c>
      <c r="G37" s="51" t="s">
        <v>113</v>
      </c>
      <c r="H37" s="17" t="s">
        <v>96</v>
      </c>
      <c r="I37" s="60" t="s">
        <v>22</v>
      </c>
      <c r="J37" s="61" t="s">
        <v>23</v>
      </c>
      <c r="K37" s="62" t="str">
        <f>_xlfn.DISPIMG("ID_77C37584E1274C2899BCD3F5CBFDE4A7",1)</f>
        <v>=DISPIMG("ID_77C37584E1274C2899BCD3F5CBFDE4A7",1)</v>
      </c>
      <c r="L37" s="62" t="str">
        <f>_xlfn.DISPIMG("ID_DA7AD27464C1456F82B7BB08BC138306",1)</f>
        <v>=DISPIMG("ID_DA7AD27464C1456F82B7BB08BC138306",1)</v>
      </c>
    </row>
    <row r="38" s="1" customFormat="true" ht="409.5" customHeight="true" spans="1:12">
      <c r="A38" s="16">
        <v>18</v>
      </c>
      <c r="B38" s="15" t="s">
        <v>16</v>
      </c>
      <c r="C38" s="18" t="s">
        <v>126</v>
      </c>
      <c r="D38" s="17" t="s">
        <v>127</v>
      </c>
      <c r="E38" s="17"/>
      <c r="F38" s="36" t="s">
        <v>128</v>
      </c>
      <c r="G38" s="51" t="s">
        <v>113</v>
      </c>
      <c r="H38" s="17" t="s">
        <v>96</v>
      </c>
      <c r="I38" s="60" t="s">
        <v>22</v>
      </c>
      <c r="J38" s="61" t="s">
        <v>23</v>
      </c>
      <c r="K38" s="62" t="str">
        <f>_xlfn.DISPIMG("ID_44D9A2AC3C9F4DB089188B1D0EABFBB3",1)</f>
        <v>=DISPIMG("ID_44D9A2AC3C9F4DB089188B1D0EABFBB3",1)</v>
      </c>
      <c r="L38" s="62" t="str">
        <f>_xlfn.DISPIMG("ID_DB591963BAE14944B7CDC509A5D57220",1)</f>
        <v>=DISPIMG("ID_DB591963BAE14944B7CDC509A5D57220",1)</v>
      </c>
    </row>
    <row r="39" s="1" customFormat="true" ht="409.5" customHeight="true" spans="1:12">
      <c r="A39" s="16">
        <v>19</v>
      </c>
      <c r="B39" s="15" t="s">
        <v>16</v>
      </c>
      <c r="C39" s="16" t="s">
        <v>129</v>
      </c>
      <c r="D39" s="17" t="s">
        <v>130</v>
      </c>
      <c r="E39" s="17"/>
      <c r="F39" s="40" t="s">
        <v>131</v>
      </c>
      <c r="G39" s="51" t="s">
        <v>132</v>
      </c>
      <c r="H39" s="17" t="s">
        <v>96</v>
      </c>
      <c r="I39" s="60" t="s">
        <v>22</v>
      </c>
      <c r="J39" s="61" t="s">
        <v>23</v>
      </c>
      <c r="K39" s="62" t="str">
        <f>_xlfn.DISPIMG("ID_85B28E49BB8642D5A35F4A7AB27B3CA4",1)</f>
        <v>=DISPIMG("ID_85B28E49BB8642D5A35F4A7AB27B3CA4",1)</v>
      </c>
      <c r="L39" s="62" t="str">
        <f>_xlfn.DISPIMG("ID_80CD6C5B8381487F9CBA533FF86CBD52",1)</f>
        <v>=DISPIMG("ID_80CD6C5B8381487F9CBA533FF86CBD52",1)</v>
      </c>
    </row>
    <row r="40" s="1" customFormat="true" ht="409.5" customHeight="true" spans="1:12">
      <c r="A40" s="16">
        <v>20</v>
      </c>
      <c r="B40" s="15" t="s">
        <v>16</v>
      </c>
      <c r="C40" s="16" t="s">
        <v>133</v>
      </c>
      <c r="D40" s="17" t="s">
        <v>134</v>
      </c>
      <c r="E40" s="17"/>
      <c r="F40" s="40" t="s">
        <v>135</v>
      </c>
      <c r="G40" s="51" t="s">
        <v>132</v>
      </c>
      <c r="H40" s="17" t="s">
        <v>96</v>
      </c>
      <c r="I40" s="60" t="s">
        <v>22</v>
      </c>
      <c r="J40" s="61" t="s">
        <v>23</v>
      </c>
      <c r="K40" s="62" t="str">
        <f>_xlfn.DISPIMG("ID_EA67C3316C264209908DED5D59740021",1)</f>
        <v>=DISPIMG("ID_EA67C3316C264209908DED5D59740021",1)</v>
      </c>
      <c r="L40" s="62" t="str">
        <f>_xlfn.DISPIMG("ID_9EFB83BE0D7F42AB97113A5461463629",1)</f>
        <v>=DISPIMG("ID_9EFB83BE0D7F42AB97113A5461463629",1)</v>
      </c>
    </row>
    <row r="41" s="1" customFormat="true" ht="409.5" customHeight="true" spans="1:12">
      <c r="A41" s="16">
        <v>21</v>
      </c>
      <c r="B41" s="15" t="s">
        <v>16</v>
      </c>
      <c r="C41" s="16" t="s">
        <v>136</v>
      </c>
      <c r="D41" s="17" t="s">
        <v>137</v>
      </c>
      <c r="E41" s="17"/>
      <c r="F41" s="40" t="s">
        <v>138</v>
      </c>
      <c r="G41" s="51" t="s">
        <v>132</v>
      </c>
      <c r="H41" s="17" t="s">
        <v>96</v>
      </c>
      <c r="I41" s="60" t="s">
        <v>22</v>
      </c>
      <c r="J41" s="61" t="s">
        <v>23</v>
      </c>
      <c r="K41" s="62" t="str">
        <f>_xlfn.DISPIMG("ID_920D2CB22BC24CE6AA26B91DEAD0BD9B",1)</f>
        <v>=DISPIMG("ID_920D2CB22BC24CE6AA26B91DEAD0BD9B",1)</v>
      </c>
      <c r="L41" s="62" t="str">
        <f>_xlfn.DISPIMG("ID_411671EE435A40DAAB904D3397C9B4EB",1)</f>
        <v>=DISPIMG("ID_411671EE435A40DAAB904D3397C9B4EB",1)</v>
      </c>
    </row>
    <row r="42" s="1" customFormat="true" ht="409.5" customHeight="true" spans="1:12">
      <c r="A42" s="16">
        <v>22</v>
      </c>
      <c r="B42" s="15" t="s">
        <v>16</v>
      </c>
      <c r="C42" s="16" t="s">
        <v>139</v>
      </c>
      <c r="D42" s="17" t="s">
        <v>140</v>
      </c>
      <c r="E42" s="17"/>
      <c r="F42" s="40" t="s">
        <v>141</v>
      </c>
      <c r="G42" s="51" t="s">
        <v>132</v>
      </c>
      <c r="H42" s="17" t="s">
        <v>96</v>
      </c>
      <c r="I42" s="60" t="s">
        <v>22</v>
      </c>
      <c r="J42" s="61" t="s">
        <v>23</v>
      </c>
      <c r="K42" s="62" t="str">
        <f>_xlfn.DISPIMG("ID_207285E38C724312B96399942C6DE9FC",1)</f>
        <v>=DISPIMG("ID_207285E38C724312B96399942C6DE9FC",1)</v>
      </c>
      <c r="L42" s="62" t="str">
        <f>_xlfn.DISPIMG("ID_A54EE8DC18BC4C0185DD1A5692B24E70",1)</f>
        <v>=DISPIMG("ID_A54EE8DC18BC4C0185DD1A5692B24E70",1)</v>
      </c>
    </row>
    <row r="43" s="1" customFormat="true" ht="409.5" customHeight="true" spans="1:12">
      <c r="A43" s="16">
        <v>23</v>
      </c>
      <c r="B43" s="15" t="s">
        <v>16</v>
      </c>
      <c r="C43" s="16" t="s">
        <v>142</v>
      </c>
      <c r="D43" s="17" t="s">
        <v>143</v>
      </c>
      <c r="E43" s="17"/>
      <c r="F43" s="40" t="s">
        <v>144</v>
      </c>
      <c r="G43" s="51" t="s">
        <v>132</v>
      </c>
      <c r="H43" s="17" t="s">
        <v>96</v>
      </c>
      <c r="I43" s="60" t="s">
        <v>22</v>
      </c>
      <c r="J43" s="61" t="s">
        <v>23</v>
      </c>
      <c r="K43" s="62" t="str">
        <f>_xlfn.DISPIMG("ID_6DE642063C2540CA8215F02D6F299FA4",1)</f>
        <v>=DISPIMG("ID_6DE642063C2540CA8215F02D6F299FA4",1)</v>
      </c>
      <c r="L43" s="62" t="str">
        <f>_xlfn.DISPIMG("ID_0F36EBE2AEA442FF9843471091CD74E5",1)</f>
        <v>=DISPIMG("ID_0F36EBE2AEA442FF9843471091CD74E5",1)</v>
      </c>
    </row>
    <row r="44" s="1" customFormat="true" ht="409.5" customHeight="true" spans="1:12">
      <c r="A44" s="16">
        <v>24</v>
      </c>
      <c r="B44" s="15" t="s">
        <v>16</v>
      </c>
      <c r="C44" s="16" t="s">
        <v>145</v>
      </c>
      <c r="D44" s="17" t="s">
        <v>146</v>
      </c>
      <c r="E44" s="17"/>
      <c r="F44" s="40" t="s">
        <v>147</v>
      </c>
      <c r="G44" s="51" t="s">
        <v>132</v>
      </c>
      <c r="H44" s="17" t="s">
        <v>96</v>
      </c>
      <c r="I44" s="60" t="s">
        <v>22</v>
      </c>
      <c r="J44" s="61" t="s">
        <v>23</v>
      </c>
      <c r="K44" s="62" t="str">
        <f>_xlfn.DISPIMG("ID_47B98F961AEF4886A02A1B20B46218F9",1)</f>
        <v>=DISPIMG("ID_47B98F961AEF4886A02A1B20B46218F9",1)</v>
      </c>
      <c r="L44" s="62" t="str">
        <f>_xlfn.DISPIMG("ID_7D08D14C309544CEBA7617926E999E4F",1)</f>
        <v>=DISPIMG("ID_7D08D14C309544CEBA7617926E999E4F",1)</v>
      </c>
    </row>
    <row r="45" s="1" customFormat="true" ht="409.5" customHeight="true" spans="1:12">
      <c r="A45" s="16">
        <v>25</v>
      </c>
      <c r="B45" s="15" t="s">
        <v>16</v>
      </c>
      <c r="C45" s="16" t="s">
        <v>148</v>
      </c>
      <c r="D45" s="17" t="s">
        <v>149</v>
      </c>
      <c r="E45" s="17"/>
      <c r="F45" s="40" t="s">
        <v>150</v>
      </c>
      <c r="G45" s="51" t="s">
        <v>132</v>
      </c>
      <c r="H45" s="17" t="s">
        <v>96</v>
      </c>
      <c r="I45" s="60" t="s">
        <v>22</v>
      </c>
      <c r="J45" s="61" t="s">
        <v>23</v>
      </c>
      <c r="K45" s="62" t="str">
        <f>_xlfn.DISPIMG("ID_77164B5AC7664152A404957225B2A2D3",1)</f>
        <v>=DISPIMG("ID_77164B5AC7664152A404957225B2A2D3",1)</v>
      </c>
      <c r="L45" s="62" t="str">
        <f>_xlfn.DISPIMG("ID_D1054B2137044C208B34D6CC9EFE478C",1)</f>
        <v>=DISPIMG("ID_D1054B2137044C208B34D6CC9EFE478C",1)</v>
      </c>
    </row>
    <row r="46" s="1" customFormat="true" ht="392.1" customHeight="true" spans="1:12">
      <c r="A46" s="19">
        <v>26</v>
      </c>
      <c r="B46" s="20" t="s">
        <v>151</v>
      </c>
      <c r="C46" s="16" t="s">
        <v>152</v>
      </c>
      <c r="D46" s="17" t="s">
        <v>153</v>
      </c>
      <c r="E46" s="21"/>
      <c r="F46" s="33" t="s">
        <v>154</v>
      </c>
      <c r="G46" s="52" t="s">
        <v>155</v>
      </c>
      <c r="H46" s="28" t="s">
        <v>156</v>
      </c>
      <c r="I46" s="60" t="s">
        <v>22</v>
      </c>
      <c r="J46" s="61" t="s">
        <v>23</v>
      </c>
      <c r="K46" s="62" t="str">
        <f>_xlfn.DISPIMG("ID_9B17A38FB3B6407491A64E6A05ED7777",1)</f>
        <v>=DISPIMG("ID_9B17A38FB3B6407491A64E6A05ED7777",1)</v>
      </c>
      <c r="L46" s="62" t="str">
        <f>_xlfn.DISPIMG("ID_12C4FA3C8C4540E7A83919D6CE8DAC97",1)</f>
        <v>=DISPIMG("ID_12C4FA3C8C4540E7A83919D6CE8DAC97",1)</v>
      </c>
    </row>
    <row r="47" s="1" customFormat="true" ht="408" customHeight="true" spans="1:12">
      <c r="A47" s="19">
        <v>26</v>
      </c>
      <c r="B47" s="20" t="s">
        <v>151</v>
      </c>
      <c r="C47" s="16" t="s">
        <v>152</v>
      </c>
      <c r="D47" s="17" t="s">
        <v>153</v>
      </c>
      <c r="E47" s="21"/>
      <c r="F47" s="40"/>
      <c r="G47" s="34"/>
      <c r="H47" s="28" t="s">
        <v>157</v>
      </c>
      <c r="I47" s="60" t="s">
        <v>22</v>
      </c>
      <c r="J47" s="61" t="s">
        <v>23</v>
      </c>
      <c r="K47" s="62" t="str">
        <f>_xlfn.DISPIMG("ID_D3165A7F276244268B2E4D1166B3A7F9",1)</f>
        <v>=DISPIMG("ID_D3165A7F276244268B2E4D1166B3A7F9",1)</v>
      </c>
      <c r="L47" s="62" t="str">
        <f>_xlfn.DISPIMG("ID_7B0781AD740B4F7BB7D4ED528AEC0269",1)</f>
        <v>=DISPIMG("ID_7B0781AD740B4F7BB7D4ED528AEC0269",1)</v>
      </c>
    </row>
    <row r="48" s="1" customFormat="true" ht="392.1" customHeight="true" spans="1:12">
      <c r="A48" s="19">
        <v>27</v>
      </c>
      <c r="B48" s="20" t="s">
        <v>151</v>
      </c>
      <c r="C48" s="16" t="s">
        <v>158</v>
      </c>
      <c r="D48" s="17" t="s">
        <v>159</v>
      </c>
      <c r="E48" s="21"/>
      <c r="F48" s="40" t="s">
        <v>160</v>
      </c>
      <c r="G48" s="52" t="s">
        <v>161</v>
      </c>
      <c r="H48" s="21" t="s">
        <v>162</v>
      </c>
      <c r="I48" s="60" t="s">
        <v>22</v>
      </c>
      <c r="J48" s="61" t="s">
        <v>23</v>
      </c>
      <c r="K48" s="62" t="str">
        <f>_xlfn.DISPIMG("ID_E0E3C23793D74CACBEFC399274D6D8F0",1)</f>
        <v>=DISPIMG("ID_E0E3C23793D74CACBEFC399274D6D8F0",1)</v>
      </c>
      <c r="L48" s="62" t="str">
        <f>_xlfn.DISPIMG("ID_32B108895129447F9901C055E9C0AA53",1)</f>
        <v>=DISPIMG("ID_32B108895129447F9901C055E9C0AA53",1)</v>
      </c>
    </row>
    <row r="49" s="1" customFormat="true" ht="401.1" customHeight="true" spans="1:12">
      <c r="A49" s="19">
        <v>28</v>
      </c>
      <c r="B49" s="20" t="s">
        <v>151</v>
      </c>
      <c r="C49" s="16" t="s">
        <v>163</v>
      </c>
      <c r="D49" s="17" t="s">
        <v>164</v>
      </c>
      <c r="E49" s="21"/>
      <c r="F49" s="40" t="s">
        <v>165</v>
      </c>
      <c r="G49" s="52" t="s">
        <v>166</v>
      </c>
      <c r="H49" s="21" t="s">
        <v>167</v>
      </c>
      <c r="I49" s="60" t="s">
        <v>22</v>
      </c>
      <c r="J49" s="61" t="s">
        <v>23</v>
      </c>
      <c r="K49" s="62" t="str">
        <f>_xlfn.DISPIMG("ID_548648BE11034381BB26C6FB217A50B0",1)</f>
        <v>=DISPIMG("ID_548648BE11034381BB26C6FB217A50B0",1)</v>
      </c>
      <c r="L49" s="62" t="str">
        <f>_xlfn.DISPIMG("ID_2B2AE42F935244FDB6672FD4D383CA6B",1)</f>
        <v>=DISPIMG("ID_2B2AE42F935244FDB6672FD4D383CA6B",1)</v>
      </c>
    </row>
    <row r="50" s="1" customFormat="true" ht="357.95" customHeight="true" spans="1:12">
      <c r="A50" s="19">
        <v>29</v>
      </c>
      <c r="B50" s="20" t="s">
        <v>151</v>
      </c>
      <c r="C50" s="16" t="s">
        <v>168</v>
      </c>
      <c r="D50" s="17" t="s">
        <v>169</v>
      </c>
      <c r="E50" s="21"/>
      <c r="F50" s="40" t="s">
        <v>170</v>
      </c>
      <c r="G50" s="52" t="s">
        <v>171</v>
      </c>
      <c r="H50" s="21" t="s">
        <v>172</v>
      </c>
      <c r="I50" s="60" t="s">
        <v>22</v>
      </c>
      <c r="J50" s="61" t="s">
        <v>23</v>
      </c>
      <c r="K50" s="62" t="str">
        <f>_xlfn.DISPIMG("ID_45E9C672015A43898D7F25ED4DD97DAB",1)</f>
        <v>=DISPIMG("ID_45E9C672015A43898D7F25ED4DD97DAB",1)</v>
      </c>
      <c r="L50" s="62" t="str">
        <f>_xlfn.DISPIMG("ID_24A31F6538DC4C6DAB04657F52C4267A",1)</f>
        <v>=DISPIMG("ID_24A31F6538DC4C6DAB04657F52C4267A",1)</v>
      </c>
    </row>
    <row r="51" s="1" customFormat="true" ht="408" customHeight="true" spans="1:12">
      <c r="A51" s="19">
        <v>30</v>
      </c>
      <c r="B51" s="20" t="s">
        <v>151</v>
      </c>
      <c r="C51" s="16" t="s">
        <v>173</v>
      </c>
      <c r="D51" s="17" t="s">
        <v>174</v>
      </c>
      <c r="E51" s="21"/>
      <c r="F51" s="40" t="s">
        <v>175</v>
      </c>
      <c r="G51" s="52" t="s">
        <v>176</v>
      </c>
      <c r="H51" s="32" t="s">
        <v>177</v>
      </c>
      <c r="I51" s="60" t="s">
        <v>22</v>
      </c>
      <c r="J51" s="61" t="s">
        <v>23</v>
      </c>
      <c r="K51" s="62" t="str">
        <f>_xlfn.DISPIMG("ID_9A1B63E7C1A24BDD9AFF85E3BE26189E",1)</f>
        <v>=DISPIMG("ID_9A1B63E7C1A24BDD9AFF85E3BE26189E",1)</v>
      </c>
      <c r="L51" s="62" t="str">
        <f>_xlfn.DISPIMG("ID_74B0B9E4B910472F9B637DBBD34C127C",1)</f>
        <v>=DISPIMG("ID_74B0B9E4B910472F9B637DBBD34C127C",1)</v>
      </c>
    </row>
    <row r="52" s="1" customFormat="true" ht="339" customHeight="true" spans="1:12">
      <c r="A52" s="15" t="s">
        <v>178</v>
      </c>
      <c r="B52" s="15" t="s">
        <v>179</v>
      </c>
      <c r="C52" s="16" t="s">
        <v>180</v>
      </c>
      <c r="D52" s="17" t="s">
        <v>181</v>
      </c>
      <c r="E52" s="21"/>
      <c r="F52" s="40" t="s">
        <v>182</v>
      </c>
      <c r="G52" s="53" t="s">
        <v>183</v>
      </c>
      <c r="H52" s="21" t="s">
        <v>184</v>
      </c>
      <c r="I52" s="60" t="s">
        <v>22</v>
      </c>
      <c r="J52" s="61" t="s">
        <v>23</v>
      </c>
      <c r="K52" s="62" t="str">
        <f>_xlfn.DISPIMG("ID_A6EE8B706B894056AE72B396E2650BDC",1)</f>
        <v>=DISPIMG("ID_A6EE8B706B894056AE72B396E2650BDC",1)</v>
      </c>
      <c r="L52" s="62" t="str">
        <f>_xlfn.DISPIMG("ID_E86830D62FCE4BBE89C7D1874E05AC17",1)</f>
        <v>=DISPIMG("ID_E86830D62FCE4BBE89C7D1874E05AC17",1)</v>
      </c>
    </row>
    <row r="53" s="1" customFormat="true" ht="395.25" spans="1:12">
      <c r="A53" s="15" t="s">
        <v>185</v>
      </c>
      <c r="B53" s="15" t="s">
        <v>186</v>
      </c>
      <c r="C53" s="21" t="s">
        <v>187</v>
      </c>
      <c r="D53" s="22" t="s">
        <v>188</v>
      </c>
      <c r="E53" s="21"/>
      <c r="F53" s="33" t="s">
        <v>189</v>
      </c>
      <c r="G53" s="53" t="s">
        <v>190</v>
      </c>
      <c r="H53" s="21" t="s">
        <v>191</v>
      </c>
      <c r="I53" s="60" t="s">
        <v>22</v>
      </c>
      <c r="J53" s="61" t="s">
        <v>23</v>
      </c>
      <c r="K53" s="62" t="str">
        <f>_xlfn.DISPIMG("ID_018660D6239A4890B6BCDB425EC5CB8D",1)</f>
        <v>=DISPIMG("ID_018660D6239A4890B6BCDB425EC5CB8D",1)</v>
      </c>
      <c r="L53" s="62" t="str">
        <f>_xlfn.DISPIMG("ID_110AE834E3BC45948FA3155A8566C532",1)</f>
        <v>=DISPIMG("ID_110AE834E3BC45948FA3155A8566C532",1)</v>
      </c>
    </row>
    <row r="54" s="1" customFormat="true" ht="396" customHeight="true" spans="1:12">
      <c r="A54" s="15" t="s">
        <v>192</v>
      </c>
      <c r="B54" s="15" t="s">
        <v>186</v>
      </c>
      <c r="C54" s="21" t="s">
        <v>193</v>
      </c>
      <c r="D54" s="22" t="s">
        <v>194</v>
      </c>
      <c r="E54" s="21"/>
      <c r="F54" s="33" t="s">
        <v>195</v>
      </c>
      <c r="G54" s="53" t="s">
        <v>190</v>
      </c>
      <c r="H54" s="21" t="s">
        <v>191</v>
      </c>
      <c r="I54" s="60" t="s">
        <v>22</v>
      </c>
      <c r="J54" s="61" t="s">
        <v>23</v>
      </c>
      <c r="K54" s="62" t="str">
        <f>_xlfn.DISPIMG("ID_1D53B4F74A914A89B2901B1D3D46F5A8",1)</f>
        <v>=DISPIMG("ID_1D53B4F74A914A89B2901B1D3D46F5A8",1)</v>
      </c>
      <c r="L54" s="62" t="str">
        <f>_xlfn.DISPIMG("ID_15795C2C45BB4FECBAA819016FE6DE24",1)</f>
        <v>=DISPIMG("ID_15795C2C45BB4FECBAA819016FE6DE24",1)</v>
      </c>
    </row>
    <row r="55" s="1" customFormat="true" ht="396" customHeight="true" spans="1:12">
      <c r="A55" s="15" t="s">
        <v>196</v>
      </c>
      <c r="B55" s="15" t="s">
        <v>186</v>
      </c>
      <c r="C55" s="21" t="s">
        <v>197</v>
      </c>
      <c r="D55" s="22" t="s">
        <v>198</v>
      </c>
      <c r="E55" s="21"/>
      <c r="F55" s="33" t="s">
        <v>199</v>
      </c>
      <c r="G55" s="53" t="s">
        <v>190</v>
      </c>
      <c r="H55" s="21" t="s">
        <v>191</v>
      </c>
      <c r="I55" s="60" t="s">
        <v>22</v>
      </c>
      <c r="J55" s="61" t="s">
        <v>23</v>
      </c>
      <c r="K55" s="62" t="str">
        <f>_xlfn.DISPIMG("ID_029D83C3253446AC86C1CA43F233E9DE",1)</f>
        <v>=DISPIMG("ID_029D83C3253446AC86C1CA43F233E9DE",1)</v>
      </c>
      <c r="L55" s="62" t="str">
        <f>_xlfn.DISPIMG("ID_DF1C27F44EF44993941E894DA9F2A93F",1)</f>
        <v>=DISPIMG("ID_DF1C27F44EF44993941E894DA9F2A93F",1)</v>
      </c>
    </row>
    <row r="56" s="1" customFormat="true" ht="396" customHeight="true" spans="1:12">
      <c r="A56" s="15" t="s">
        <v>200</v>
      </c>
      <c r="B56" s="15" t="s">
        <v>186</v>
      </c>
      <c r="C56" s="21" t="s">
        <v>201</v>
      </c>
      <c r="D56" s="22" t="s">
        <v>202</v>
      </c>
      <c r="E56" s="21"/>
      <c r="F56" s="33" t="s">
        <v>203</v>
      </c>
      <c r="G56" s="53" t="s">
        <v>190</v>
      </c>
      <c r="H56" s="21" t="s">
        <v>191</v>
      </c>
      <c r="I56" s="60" t="s">
        <v>22</v>
      </c>
      <c r="J56" s="61" t="s">
        <v>23</v>
      </c>
      <c r="K56" s="62" t="str">
        <f>_xlfn.DISPIMG("ID_DC4E04572EF6449F98EF4569E8A6EC05",1)</f>
        <v>=DISPIMG("ID_DC4E04572EF6449F98EF4569E8A6EC05",1)</v>
      </c>
      <c r="L56" s="62" t="str">
        <f>_xlfn.DISPIMG("ID_2116723E28C3492F91077A6105866B6C",1)</f>
        <v>=DISPIMG("ID_2116723E28C3492F91077A6105866B6C",1)</v>
      </c>
    </row>
    <row r="57" s="1" customFormat="true" ht="396" customHeight="true" spans="1:12">
      <c r="A57" s="15" t="s">
        <v>204</v>
      </c>
      <c r="B57" s="15" t="s">
        <v>186</v>
      </c>
      <c r="C57" s="21" t="s">
        <v>205</v>
      </c>
      <c r="D57" s="22" t="s">
        <v>206</v>
      </c>
      <c r="E57" s="21"/>
      <c r="F57" s="33" t="s">
        <v>207</v>
      </c>
      <c r="G57" s="53" t="s">
        <v>190</v>
      </c>
      <c r="H57" s="21" t="s">
        <v>191</v>
      </c>
      <c r="I57" s="60" t="s">
        <v>22</v>
      </c>
      <c r="J57" s="61" t="s">
        <v>23</v>
      </c>
      <c r="K57" s="62" t="str">
        <f>_xlfn.DISPIMG("ID_60465558F3BA4AE18C662F146BB82DEB",1)</f>
        <v>=DISPIMG("ID_60465558F3BA4AE18C662F146BB82DEB",1)</v>
      </c>
      <c r="L57" s="62" t="str">
        <f>_xlfn.DISPIMG("ID_C6EDCAC98B4B4F07A45B0AA3711D616F",1)</f>
        <v>=DISPIMG("ID_C6EDCAC98B4B4F07A45B0AA3711D616F",1)</v>
      </c>
    </row>
    <row r="58" s="4" customFormat="true" ht="135" spans="1:13">
      <c r="A58" s="23">
        <v>37</v>
      </c>
      <c r="B58" s="23" t="s">
        <v>208</v>
      </c>
      <c r="C58" s="24" t="s">
        <v>209</v>
      </c>
      <c r="D58" s="24" t="s">
        <v>210</v>
      </c>
      <c r="E58" s="54"/>
      <c r="F58" s="55" t="s">
        <v>211</v>
      </c>
      <c r="G58" s="55" t="s">
        <v>212</v>
      </c>
      <c r="H58" s="55" t="s">
        <v>213</v>
      </c>
      <c r="I58" s="60" t="s">
        <v>22</v>
      </c>
      <c r="J58" s="61" t="s">
        <v>23</v>
      </c>
      <c r="K58" s="62" t="str">
        <f>_xlfn.DISPIMG("ID_51260108BF434478BF6D799C84443551",1)</f>
        <v>=DISPIMG("ID_51260108BF434478BF6D799C84443551",1)</v>
      </c>
      <c r="L58" s="62" t="str">
        <f>_xlfn.DISPIMG("ID_E0E159952AB84E8CAFD88338E2A3E1B2",1)</f>
        <v>=DISPIMG("ID_E0E159952AB84E8CAFD88338E2A3E1B2",1)</v>
      </c>
      <c r="M58" s="4" t="s">
        <v>214</v>
      </c>
    </row>
    <row r="59" s="4" customFormat="true" ht="121.5" spans="1:13">
      <c r="A59" s="23">
        <v>38</v>
      </c>
      <c r="B59" s="23" t="s">
        <v>208</v>
      </c>
      <c r="C59" s="24" t="s">
        <v>215</v>
      </c>
      <c r="D59" s="24" t="s">
        <v>216</v>
      </c>
      <c r="E59" s="54"/>
      <c r="F59" s="55" t="s">
        <v>217</v>
      </c>
      <c r="G59" s="55" t="s">
        <v>212</v>
      </c>
      <c r="H59" s="55" t="s">
        <v>218</v>
      </c>
      <c r="I59" s="60" t="s">
        <v>22</v>
      </c>
      <c r="J59" s="61" t="s">
        <v>23</v>
      </c>
      <c r="K59" s="62" t="str">
        <f>_xlfn.DISPIMG("ID_8A3F480B4E234D08AED8E39B0F79DD7B",1)</f>
        <v>=DISPIMG("ID_8A3F480B4E234D08AED8E39B0F79DD7B",1)</v>
      </c>
      <c r="L59" s="62" t="str">
        <f>_xlfn.DISPIMG("ID_9F04A6AA2BC846C985AA0D71795BD008",1)</f>
        <v>=DISPIMG("ID_9F04A6AA2BC846C985AA0D71795BD008",1)</v>
      </c>
      <c r="M59" s="4" t="s">
        <v>214</v>
      </c>
    </row>
    <row r="60" s="4" customFormat="true" ht="121.5" spans="1:13">
      <c r="A60" s="23">
        <v>39</v>
      </c>
      <c r="B60" s="23" t="s">
        <v>208</v>
      </c>
      <c r="C60" s="24" t="s">
        <v>219</v>
      </c>
      <c r="D60" s="24" t="s">
        <v>220</v>
      </c>
      <c r="E60" s="54"/>
      <c r="F60" s="55" t="s">
        <v>221</v>
      </c>
      <c r="G60" s="55" t="s">
        <v>212</v>
      </c>
      <c r="H60" s="55" t="s">
        <v>222</v>
      </c>
      <c r="I60" s="60" t="s">
        <v>22</v>
      </c>
      <c r="J60" s="61" t="s">
        <v>23</v>
      </c>
      <c r="K60" s="62" t="str">
        <f>_xlfn.DISPIMG("ID_76DF5B187B6F4CC8BD53E5895588802C",1)</f>
        <v>=DISPIMG("ID_76DF5B187B6F4CC8BD53E5895588802C",1)</v>
      </c>
      <c r="L60" s="62" t="str">
        <f>_xlfn.DISPIMG("ID_D6AFB76030444544B19C5C11A1E8DBB9",1)</f>
        <v>=DISPIMG("ID_D6AFB76030444544B19C5C11A1E8DBB9",1)</v>
      </c>
      <c r="M60" s="4" t="s">
        <v>214</v>
      </c>
    </row>
    <row r="61" s="4" customFormat="true" ht="310.5" spans="1:13">
      <c r="A61" s="23">
        <v>40</v>
      </c>
      <c r="B61" s="23" t="s">
        <v>208</v>
      </c>
      <c r="C61" s="24" t="s">
        <v>223</v>
      </c>
      <c r="D61" s="24" t="s">
        <v>224</v>
      </c>
      <c r="E61" s="54"/>
      <c r="F61" s="55" t="s">
        <v>225</v>
      </c>
      <c r="G61" s="55" t="s">
        <v>212</v>
      </c>
      <c r="H61" s="55" t="s">
        <v>226</v>
      </c>
      <c r="I61" s="60" t="s">
        <v>22</v>
      </c>
      <c r="J61" s="61" t="s">
        <v>23</v>
      </c>
      <c r="K61" s="62" t="str">
        <f>_xlfn.DISPIMG("ID_CA702921D96D41F68A98B5F523E03339",1)</f>
        <v>=DISPIMG("ID_CA702921D96D41F68A98B5F523E03339",1)</v>
      </c>
      <c r="L61" s="62" t="str">
        <f>_xlfn.DISPIMG("ID_329B6378036B4F7B8C40FE4BB8FCA55A",1)</f>
        <v>=DISPIMG("ID_329B6378036B4F7B8C40FE4BB8FCA55A",1)</v>
      </c>
      <c r="M61" s="4" t="s">
        <v>214</v>
      </c>
    </row>
    <row r="62" s="4" customFormat="true" ht="256.5" spans="1:13">
      <c r="A62" s="23">
        <v>41</v>
      </c>
      <c r="B62" s="23" t="s">
        <v>208</v>
      </c>
      <c r="C62" s="24" t="s">
        <v>227</v>
      </c>
      <c r="D62" s="24" t="s">
        <v>228</v>
      </c>
      <c r="E62" s="54"/>
      <c r="F62" s="55" t="s">
        <v>229</v>
      </c>
      <c r="G62" s="55" t="s">
        <v>212</v>
      </c>
      <c r="H62" s="55" t="s">
        <v>230</v>
      </c>
      <c r="I62" s="60" t="s">
        <v>22</v>
      </c>
      <c r="J62" s="61" t="s">
        <v>23</v>
      </c>
      <c r="K62" s="62" t="str">
        <f>_xlfn.DISPIMG("ID_87B95804470A47EA8F51748920F96906",1)</f>
        <v>=DISPIMG("ID_87B95804470A47EA8F51748920F96906",1)</v>
      </c>
      <c r="L62" s="62" t="str">
        <f>_xlfn.DISPIMG("ID_73F320BA898F42D5B56343322F17B2DE",1)</f>
        <v>=DISPIMG("ID_73F320BA898F42D5B56343322F17B2DE",1)</v>
      </c>
      <c r="M62" s="4" t="s">
        <v>214</v>
      </c>
    </row>
    <row r="63" s="4" customFormat="true" ht="108" spans="1:13">
      <c r="A63" s="23">
        <v>42</v>
      </c>
      <c r="B63" s="23" t="s">
        <v>208</v>
      </c>
      <c r="C63" s="24" t="s">
        <v>231</v>
      </c>
      <c r="D63" s="24" t="s">
        <v>232</v>
      </c>
      <c r="E63" s="54"/>
      <c r="F63" s="55" t="s">
        <v>233</v>
      </c>
      <c r="G63" s="55" t="s">
        <v>212</v>
      </c>
      <c r="H63" s="55" t="s">
        <v>234</v>
      </c>
      <c r="I63" s="60" t="s">
        <v>22</v>
      </c>
      <c r="J63" s="61" t="s">
        <v>23</v>
      </c>
      <c r="K63" s="62" t="str">
        <f>_xlfn.DISPIMG("ID_6B2AC5FD29E5449EB21028854BB76246",1)</f>
        <v>=DISPIMG("ID_6B2AC5FD29E5449EB21028854BB76246",1)</v>
      </c>
      <c r="L63" s="62" t="str">
        <f>_xlfn.DISPIMG("ID_4F1C7C9AF029432BBBE04DA250395DF2",1)</f>
        <v>=DISPIMG("ID_4F1C7C9AF029432BBBE04DA250395DF2",1)</v>
      </c>
      <c r="M63" s="4" t="s">
        <v>214</v>
      </c>
    </row>
    <row r="64" s="4" customFormat="true" ht="108" spans="1:13">
      <c r="A64" s="23">
        <v>43</v>
      </c>
      <c r="B64" s="23" t="s">
        <v>208</v>
      </c>
      <c r="C64" s="24" t="s">
        <v>235</v>
      </c>
      <c r="D64" s="24" t="s">
        <v>236</v>
      </c>
      <c r="E64" s="54"/>
      <c r="F64" s="55" t="s">
        <v>237</v>
      </c>
      <c r="G64" s="55" t="s">
        <v>212</v>
      </c>
      <c r="H64" s="55" t="s">
        <v>238</v>
      </c>
      <c r="I64" s="60" t="s">
        <v>22</v>
      </c>
      <c r="J64" s="61" t="s">
        <v>23</v>
      </c>
      <c r="K64" s="62" t="str">
        <f>_xlfn.DISPIMG("ID_3AB015170708474DAA03622D0D6A44BF",1)</f>
        <v>=DISPIMG("ID_3AB015170708474DAA03622D0D6A44BF",1)</v>
      </c>
      <c r="L64" s="62" t="str">
        <f>_xlfn.DISPIMG("ID_4D84A3CECCE14E9292D6FCB43A3C2A6F",1)</f>
        <v>=DISPIMG("ID_4D84A3CECCE14E9292D6FCB43A3C2A6F",1)</v>
      </c>
      <c r="M64" s="4" t="s">
        <v>214</v>
      </c>
    </row>
    <row r="65" s="4" customFormat="true" ht="135" spans="1:13">
      <c r="A65" s="23">
        <v>44</v>
      </c>
      <c r="B65" s="23" t="s">
        <v>208</v>
      </c>
      <c r="C65" s="24" t="s">
        <v>239</v>
      </c>
      <c r="D65" s="24" t="s">
        <v>240</v>
      </c>
      <c r="E65" s="54"/>
      <c r="F65" s="55" t="s">
        <v>241</v>
      </c>
      <c r="G65" s="55" t="s">
        <v>212</v>
      </c>
      <c r="H65" s="55" t="s">
        <v>242</v>
      </c>
      <c r="I65" s="60" t="s">
        <v>22</v>
      </c>
      <c r="J65" s="61" t="s">
        <v>23</v>
      </c>
      <c r="K65" s="62" t="str">
        <f>_xlfn.DISPIMG("ID_4441965E921D4D72A7FB45C216C62C3E",1)</f>
        <v>=DISPIMG("ID_4441965E921D4D72A7FB45C216C62C3E",1)</v>
      </c>
      <c r="L65" s="62" t="str">
        <f>_xlfn.DISPIMG("ID_FCC22DBF270C4E859DAC6BDC89FAD632",1)</f>
        <v>=DISPIMG("ID_FCC22DBF270C4E859DAC6BDC89FAD632",1)</v>
      </c>
      <c r="M65" s="4" t="s">
        <v>214</v>
      </c>
    </row>
    <row r="66" s="4" customFormat="true" ht="216" spans="1:13">
      <c r="A66" s="23">
        <v>45</v>
      </c>
      <c r="B66" s="23" t="s">
        <v>208</v>
      </c>
      <c r="C66" s="24" t="s">
        <v>243</v>
      </c>
      <c r="D66" s="24" t="s">
        <v>244</v>
      </c>
      <c r="E66" s="54"/>
      <c r="F66" s="55" t="s">
        <v>245</v>
      </c>
      <c r="G66" s="55" t="s">
        <v>212</v>
      </c>
      <c r="H66" s="55" t="s">
        <v>246</v>
      </c>
      <c r="I66" s="60" t="s">
        <v>22</v>
      </c>
      <c r="J66" s="61" t="s">
        <v>23</v>
      </c>
      <c r="K66" s="62" t="str">
        <f>_xlfn.DISPIMG("ID_0E138E542DBA47ACAD7B67711A7C8F99",1)</f>
        <v>=DISPIMG("ID_0E138E542DBA47ACAD7B67711A7C8F99",1)</v>
      </c>
      <c r="L66" s="62" t="str">
        <f>_xlfn.DISPIMG("ID_6A0D4E0CEB4B4E5A8F8EDDFF29E97E6B",1)</f>
        <v>=DISPIMG("ID_6A0D4E0CEB4B4E5A8F8EDDFF29E97E6B",1)</v>
      </c>
      <c r="M66" s="4" t="s">
        <v>214</v>
      </c>
    </row>
    <row r="67" s="4" customFormat="true" ht="135" spans="1:13">
      <c r="A67" s="23">
        <v>46</v>
      </c>
      <c r="B67" s="23" t="s">
        <v>208</v>
      </c>
      <c r="C67" s="24" t="s">
        <v>247</v>
      </c>
      <c r="D67" s="24" t="s">
        <v>248</v>
      </c>
      <c r="E67" s="54"/>
      <c r="F67" s="55" t="s">
        <v>241</v>
      </c>
      <c r="G67" s="55" t="s">
        <v>212</v>
      </c>
      <c r="H67" s="55" t="s">
        <v>242</v>
      </c>
      <c r="I67" s="60" t="s">
        <v>22</v>
      </c>
      <c r="J67" s="61" t="s">
        <v>23</v>
      </c>
      <c r="K67" s="62" t="str">
        <f>_xlfn.DISPIMG("ID_B0405884CE534FC0A483FD2A597F5363",1)</f>
        <v>=DISPIMG("ID_B0405884CE534FC0A483FD2A597F5363",1)</v>
      </c>
      <c r="L67" s="62" t="str">
        <f>_xlfn.DISPIMG("ID_05B8B78D12D64CBF95E3457E4A0FA3AF",1)</f>
        <v>=DISPIMG("ID_05B8B78D12D64CBF95E3457E4A0FA3AF",1)</v>
      </c>
      <c r="M67" s="4" t="s">
        <v>214</v>
      </c>
    </row>
    <row r="68" s="4" customFormat="true" ht="175.5" spans="1:13">
      <c r="A68" s="23">
        <v>47</v>
      </c>
      <c r="B68" s="23" t="s">
        <v>208</v>
      </c>
      <c r="C68" s="24" t="s">
        <v>249</v>
      </c>
      <c r="D68" s="24" t="s">
        <v>250</v>
      </c>
      <c r="E68" s="54"/>
      <c r="F68" s="55" t="s">
        <v>251</v>
      </c>
      <c r="G68" s="55" t="s">
        <v>212</v>
      </c>
      <c r="H68" s="55" t="s">
        <v>252</v>
      </c>
      <c r="I68" s="60" t="s">
        <v>22</v>
      </c>
      <c r="J68" s="61" t="s">
        <v>23</v>
      </c>
      <c r="K68" s="62" t="str">
        <f>_xlfn.DISPIMG("ID_BD11398B03FF4423BFD6252B55C52EC3",1)</f>
        <v>=DISPIMG("ID_BD11398B03FF4423BFD6252B55C52EC3",1)</v>
      </c>
      <c r="L68" s="62" t="str">
        <f>_xlfn.DISPIMG("ID_EE81AC65EEA14C7A8FF64088340B0A4B",1)</f>
        <v>=DISPIMG("ID_EE81AC65EEA14C7A8FF64088340B0A4B",1)</v>
      </c>
      <c r="M68" s="4" t="s">
        <v>214</v>
      </c>
    </row>
    <row r="69" s="4" customFormat="true" ht="148.5" spans="1:13">
      <c r="A69" s="23">
        <v>48</v>
      </c>
      <c r="B69" s="23" t="s">
        <v>208</v>
      </c>
      <c r="C69" s="24" t="s">
        <v>253</v>
      </c>
      <c r="D69" s="24" t="s">
        <v>254</v>
      </c>
      <c r="E69" s="54"/>
      <c r="F69" s="55" t="s">
        <v>255</v>
      </c>
      <c r="G69" s="55" t="s">
        <v>212</v>
      </c>
      <c r="H69" s="55" t="s">
        <v>256</v>
      </c>
      <c r="I69" s="60" t="s">
        <v>22</v>
      </c>
      <c r="J69" s="61" t="s">
        <v>23</v>
      </c>
      <c r="K69" s="62" t="str">
        <f>_xlfn.DISPIMG("ID_8AFAAD40ECA44573AE7D1D0285FA1392",1)</f>
        <v>=DISPIMG("ID_8AFAAD40ECA44573AE7D1D0285FA1392",1)</v>
      </c>
      <c r="L69" s="62" t="str">
        <f>_xlfn.DISPIMG("ID_CF818741C9F3445880658CEDD0EDC2E5",1)</f>
        <v>=DISPIMG("ID_CF818741C9F3445880658CEDD0EDC2E5",1)</v>
      </c>
      <c r="M69" s="4" t="s">
        <v>214</v>
      </c>
    </row>
    <row r="70" s="4" customFormat="true" ht="189" spans="1:13">
      <c r="A70" s="23">
        <v>49</v>
      </c>
      <c r="B70" s="23" t="s">
        <v>208</v>
      </c>
      <c r="C70" s="24" t="s">
        <v>257</v>
      </c>
      <c r="D70" s="24" t="s">
        <v>258</v>
      </c>
      <c r="E70" s="54"/>
      <c r="F70" s="55" t="s">
        <v>259</v>
      </c>
      <c r="G70" s="55" t="s">
        <v>212</v>
      </c>
      <c r="H70" s="55" t="s">
        <v>260</v>
      </c>
      <c r="I70" s="60" t="s">
        <v>22</v>
      </c>
      <c r="J70" s="61" t="s">
        <v>23</v>
      </c>
      <c r="K70" s="62" t="str">
        <f>_xlfn.DISPIMG("ID_F74DB8BC04B440518CB82B7600A60703",1)</f>
        <v>=DISPIMG("ID_F74DB8BC04B440518CB82B7600A60703",1)</v>
      </c>
      <c r="L70" s="62" t="str">
        <f>_xlfn.DISPIMG("ID_C1BB3ADD82CF4CE3AFA44DAD4DC69C7A",1)</f>
        <v>=DISPIMG("ID_C1BB3ADD82CF4CE3AFA44DAD4DC69C7A",1)</v>
      </c>
      <c r="M70" s="4" t="s">
        <v>214</v>
      </c>
    </row>
    <row r="71" s="4" customFormat="true" ht="121.5" spans="1:13">
      <c r="A71" s="23">
        <v>50</v>
      </c>
      <c r="B71" s="23" t="s">
        <v>208</v>
      </c>
      <c r="C71" s="24" t="s">
        <v>261</v>
      </c>
      <c r="D71" s="24" t="s">
        <v>262</v>
      </c>
      <c r="E71" s="54"/>
      <c r="F71" s="55" t="s">
        <v>263</v>
      </c>
      <c r="G71" s="55" t="s">
        <v>212</v>
      </c>
      <c r="H71" s="55" t="s">
        <v>264</v>
      </c>
      <c r="I71" s="60" t="s">
        <v>22</v>
      </c>
      <c r="J71" s="61" t="s">
        <v>23</v>
      </c>
      <c r="K71" s="62" t="str">
        <f>_xlfn.DISPIMG("ID_F77FCB5441CC497E8287D537E7D9A7B8",1)</f>
        <v>=DISPIMG("ID_F77FCB5441CC497E8287D537E7D9A7B8",1)</v>
      </c>
      <c r="L71" s="62" t="str">
        <f>_xlfn.DISPIMG("ID_11C1158F6924460E9866BAF9548FF3C6",1)</f>
        <v>=DISPIMG("ID_11C1158F6924460E9866BAF9548FF3C6",1)</v>
      </c>
      <c r="M71" s="4" t="s">
        <v>214</v>
      </c>
    </row>
    <row r="72" s="4" customFormat="true" ht="270" spans="1:13">
      <c r="A72" s="23">
        <v>51</v>
      </c>
      <c r="B72" s="23" t="s">
        <v>208</v>
      </c>
      <c r="C72" s="24" t="s">
        <v>265</v>
      </c>
      <c r="D72" s="24" t="s">
        <v>266</v>
      </c>
      <c r="E72" s="54"/>
      <c r="F72" s="55" t="s">
        <v>267</v>
      </c>
      <c r="G72" s="55" t="s">
        <v>212</v>
      </c>
      <c r="H72" s="55" t="s">
        <v>268</v>
      </c>
      <c r="I72" s="60" t="s">
        <v>22</v>
      </c>
      <c r="J72" s="61" t="s">
        <v>23</v>
      </c>
      <c r="K72" s="62" t="str">
        <f>_xlfn.DISPIMG("ID_F7B2F4CCFCAB427DA0198F37D094839A",1)</f>
        <v>=DISPIMG("ID_F7B2F4CCFCAB427DA0198F37D094839A",1)</v>
      </c>
      <c r="L72" s="62" t="str">
        <f>_xlfn.DISPIMG("ID_9767C8278FFF414EA1C98C060E7243E9",1)</f>
        <v>=DISPIMG("ID_9767C8278FFF414EA1C98C060E7243E9",1)</v>
      </c>
      <c r="M72" s="4" t="s">
        <v>214</v>
      </c>
    </row>
    <row r="73" s="4" customFormat="true" ht="324" spans="1:13">
      <c r="A73" s="23">
        <v>52</v>
      </c>
      <c r="B73" s="23" t="s">
        <v>208</v>
      </c>
      <c r="C73" s="24" t="s">
        <v>269</v>
      </c>
      <c r="D73" s="24" t="s">
        <v>270</v>
      </c>
      <c r="E73" s="54"/>
      <c r="F73" s="55" t="s">
        <v>271</v>
      </c>
      <c r="G73" s="55" t="s">
        <v>212</v>
      </c>
      <c r="H73" s="55" t="s">
        <v>272</v>
      </c>
      <c r="I73" s="60" t="s">
        <v>22</v>
      </c>
      <c r="J73" s="61" t="s">
        <v>23</v>
      </c>
      <c r="K73" s="62" t="str">
        <f>_xlfn.DISPIMG("ID_EC4B7879674145638770D856BB20F1FA",1)</f>
        <v>=DISPIMG("ID_EC4B7879674145638770D856BB20F1FA",1)</v>
      </c>
      <c r="L73" s="62" t="str">
        <f>_xlfn.DISPIMG("ID_27442B103D2D44139A9E6E54BD4CEB58",1)</f>
        <v>=DISPIMG("ID_27442B103D2D44139A9E6E54BD4CEB58",1)</v>
      </c>
      <c r="M73" s="4" t="s">
        <v>214</v>
      </c>
    </row>
    <row r="74" s="4" customFormat="true" ht="108" spans="1:13">
      <c r="A74" s="23">
        <v>53</v>
      </c>
      <c r="B74" s="23" t="s">
        <v>208</v>
      </c>
      <c r="C74" s="24" t="s">
        <v>273</v>
      </c>
      <c r="D74" s="24" t="s">
        <v>274</v>
      </c>
      <c r="E74" s="54"/>
      <c r="F74" s="55" t="s">
        <v>275</v>
      </c>
      <c r="G74" s="55" t="s">
        <v>212</v>
      </c>
      <c r="H74" s="55" t="s">
        <v>276</v>
      </c>
      <c r="I74" s="60" t="s">
        <v>22</v>
      </c>
      <c r="J74" s="61" t="s">
        <v>23</v>
      </c>
      <c r="K74" s="62" t="str">
        <f>_xlfn.DISPIMG("ID_36F143C2A34F481081157176A984DB5D",1)</f>
        <v>=DISPIMG("ID_36F143C2A34F481081157176A984DB5D",1)</v>
      </c>
      <c r="L74" s="62" t="str">
        <f>_xlfn.DISPIMG("ID_D70BAC69EF2E4DE5A587B1FD260C7BA6",1)</f>
        <v>=DISPIMG("ID_D70BAC69EF2E4DE5A587B1FD260C7BA6",1)</v>
      </c>
      <c r="M74" s="4" t="s">
        <v>214</v>
      </c>
    </row>
    <row r="75" s="4" customFormat="true" ht="310.5" spans="1:13">
      <c r="A75" s="23">
        <v>54</v>
      </c>
      <c r="B75" s="23" t="s">
        <v>208</v>
      </c>
      <c r="C75" s="24" t="s">
        <v>277</v>
      </c>
      <c r="D75" s="24" t="s">
        <v>278</v>
      </c>
      <c r="E75" s="54"/>
      <c r="F75" s="55" t="s">
        <v>279</v>
      </c>
      <c r="G75" s="55" t="s">
        <v>212</v>
      </c>
      <c r="H75" s="55" t="s">
        <v>279</v>
      </c>
      <c r="I75" s="60" t="s">
        <v>22</v>
      </c>
      <c r="J75" s="61" t="s">
        <v>23</v>
      </c>
      <c r="K75" s="62" t="str">
        <f>_xlfn.DISPIMG("ID_9F204F4E98F84D7BB9ED7BD179601BEC",1)</f>
        <v>=DISPIMG("ID_9F204F4E98F84D7BB9ED7BD179601BEC",1)</v>
      </c>
      <c r="L75" s="62" t="str">
        <f>_xlfn.DISPIMG("ID_32C84797328D442288569EAA02BCBE71",1)</f>
        <v>=DISPIMG("ID_32C84797328D442288569EAA02BCBE71",1)</v>
      </c>
      <c r="M75" s="4" t="s">
        <v>214</v>
      </c>
    </row>
    <row r="76" s="4" customFormat="true" ht="175.5" spans="1:13">
      <c r="A76" s="23">
        <v>55</v>
      </c>
      <c r="B76" s="23" t="s">
        <v>208</v>
      </c>
      <c r="C76" s="24" t="s">
        <v>280</v>
      </c>
      <c r="D76" s="24" t="s">
        <v>281</v>
      </c>
      <c r="E76" s="54"/>
      <c r="F76" s="55" t="s">
        <v>282</v>
      </c>
      <c r="G76" s="55" t="s">
        <v>212</v>
      </c>
      <c r="H76" s="55" t="s">
        <v>283</v>
      </c>
      <c r="I76" s="60" t="s">
        <v>22</v>
      </c>
      <c r="J76" s="61" t="s">
        <v>23</v>
      </c>
      <c r="K76" s="62" t="str">
        <f>_xlfn.DISPIMG("ID_0A85BCF66D6C486E8B0B8B02822DC28B",1)</f>
        <v>=DISPIMG("ID_0A85BCF66D6C486E8B0B8B02822DC28B",1)</v>
      </c>
      <c r="L76" s="62" t="str">
        <f>_xlfn.DISPIMG("ID_F8999A481BB5453CAAC92DD8E87B9794",1)</f>
        <v>=DISPIMG("ID_F8999A481BB5453CAAC92DD8E87B9794",1)</v>
      </c>
      <c r="M76" s="4" t="s">
        <v>214</v>
      </c>
    </row>
    <row r="77" s="4" customFormat="true" ht="189" spans="1:13">
      <c r="A77" s="23">
        <v>56</v>
      </c>
      <c r="B77" s="23" t="s">
        <v>208</v>
      </c>
      <c r="C77" s="24" t="s">
        <v>284</v>
      </c>
      <c r="D77" s="24" t="s">
        <v>285</v>
      </c>
      <c r="E77" s="54"/>
      <c r="F77" s="55" t="s">
        <v>286</v>
      </c>
      <c r="G77" s="55" t="s">
        <v>212</v>
      </c>
      <c r="H77" s="55" t="s">
        <v>287</v>
      </c>
      <c r="I77" s="60" t="s">
        <v>22</v>
      </c>
      <c r="J77" s="61" t="s">
        <v>23</v>
      </c>
      <c r="K77" s="62" t="str">
        <f>_xlfn.DISPIMG("ID_FDAA391995D64D58910CD1B9C42F3187",1)</f>
        <v>=DISPIMG("ID_FDAA391995D64D58910CD1B9C42F3187",1)</v>
      </c>
      <c r="L77" s="62" t="str">
        <f>_xlfn.DISPIMG("ID_F7BE30DFF8E340FC8BBC69E7E07B5B8E",1)</f>
        <v>=DISPIMG("ID_F7BE30DFF8E340FC8BBC69E7E07B5B8E",1)</v>
      </c>
      <c r="M77" s="4" t="s">
        <v>214</v>
      </c>
    </row>
    <row r="78" s="4" customFormat="true" ht="202.5" spans="1:13">
      <c r="A78" s="23">
        <v>57</v>
      </c>
      <c r="B78" s="23" t="s">
        <v>208</v>
      </c>
      <c r="C78" s="24" t="s">
        <v>288</v>
      </c>
      <c r="D78" s="24" t="s">
        <v>289</v>
      </c>
      <c r="E78" s="54"/>
      <c r="F78" s="55" t="s">
        <v>290</v>
      </c>
      <c r="G78" s="55" t="s">
        <v>212</v>
      </c>
      <c r="H78" s="55" t="s">
        <v>291</v>
      </c>
      <c r="I78" s="60" t="s">
        <v>22</v>
      </c>
      <c r="J78" s="61" t="s">
        <v>23</v>
      </c>
      <c r="K78" s="62" t="str">
        <f>_xlfn.DISPIMG("ID_E652412F081C48B9BC4DF052D2DE2E7E",1)</f>
        <v>=DISPIMG("ID_E652412F081C48B9BC4DF052D2DE2E7E",1)</v>
      </c>
      <c r="L78" s="62" t="str">
        <f>_xlfn.DISPIMG("ID_EB06C624548E49F9BCD2F13B6E5530A4",1)</f>
        <v>=DISPIMG("ID_EB06C624548E49F9BCD2F13B6E5530A4",1)</v>
      </c>
      <c r="M78" s="4" t="s">
        <v>214</v>
      </c>
    </row>
    <row r="79" s="4" customFormat="true" ht="175.5" spans="1:13">
      <c r="A79" s="23">
        <v>58</v>
      </c>
      <c r="B79" s="23" t="s">
        <v>208</v>
      </c>
      <c r="C79" s="24" t="s">
        <v>292</v>
      </c>
      <c r="D79" s="24" t="s">
        <v>293</v>
      </c>
      <c r="E79" s="54"/>
      <c r="F79" s="55" t="s">
        <v>294</v>
      </c>
      <c r="G79" s="55" t="s">
        <v>212</v>
      </c>
      <c r="H79" s="55" t="s">
        <v>295</v>
      </c>
      <c r="I79" s="60" t="s">
        <v>22</v>
      </c>
      <c r="J79" s="61" t="s">
        <v>23</v>
      </c>
      <c r="K79" s="62" t="str">
        <f>_xlfn.DISPIMG("ID_F166C47D65A24398828C0C814E754DB4",1)</f>
        <v>=DISPIMG("ID_F166C47D65A24398828C0C814E754DB4",1)</v>
      </c>
      <c r="L79" s="62" t="str">
        <f>_xlfn.DISPIMG("ID_A0C84B1B5E564D38A21EF676DF0EBD19",1)</f>
        <v>=DISPIMG("ID_A0C84B1B5E564D38A21EF676DF0EBD19",1)</v>
      </c>
      <c r="M79" s="4" t="s">
        <v>214</v>
      </c>
    </row>
    <row r="80" s="4" customFormat="true" ht="408" customHeight="true" spans="1:13">
      <c r="A80" s="23">
        <v>59</v>
      </c>
      <c r="B80" s="23" t="s">
        <v>208</v>
      </c>
      <c r="C80" s="24" t="s">
        <v>296</v>
      </c>
      <c r="D80" s="24" t="s">
        <v>297</v>
      </c>
      <c r="E80" s="54"/>
      <c r="F80" s="55" t="s">
        <v>298</v>
      </c>
      <c r="G80" s="55" t="s">
        <v>212</v>
      </c>
      <c r="H80" s="55" t="s">
        <v>299</v>
      </c>
      <c r="I80" s="60" t="s">
        <v>22</v>
      </c>
      <c r="J80" s="61" t="s">
        <v>23</v>
      </c>
      <c r="K80" s="62" t="str">
        <f>_xlfn.DISPIMG("ID_C67DC46A234B485A94D9A59DAB1E24AF",1)</f>
        <v>=DISPIMG("ID_C67DC46A234B485A94D9A59DAB1E24AF",1)</v>
      </c>
      <c r="L80" s="62" t="str">
        <f>_xlfn.DISPIMG("ID_30F4B319440F455CB7C5BD2811DA1CCF",1)</f>
        <v>=DISPIMG("ID_30F4B319440F455CB7C5BD2811DA1CCF",1)</v>
      </c>
      <c r="M80" s="4" t="s">
        <v>214</v>
      </c>
    </row>
    <row r="81" s="4" customFormat="true" ht="225" customHeight="true" spans="1:13">
      <c r="A81" s="23">
        <v>60</v>
      </c>
      <c r="B81" s="23" t="s">
        <v>208</v>
      </c>
      <c r="C81" s="24" t="s">
        <v>300</v>
      </c>
      <c r="D81" s="24" t="s">
        <v>301</v>
      </c>
      <c r="E81" s="54"/>
      <c r="F81" s="55" t="s">
        <v>302</v>
      </c>
      <c r="G81" s="55" t="s">
        <v>212</v>
      </c>
      <c r="H81" s="55" t="s">
        <v>303</v>
      </c>
      <c r="I81" s="60" t="s">
        <v>22</v>
      </c>
      <c r="J81" s="61" t="s">
        <v>23</v>
      </c>
      <c r="K81" s="62" t="str">
        <f>_xlfn.DISPIMG("ID_31DEC12E65854077A163A64143723305",1)</f>
        <v>=DISPIMG("ID_31DEC12E65854077A163A64143723305",1)</v>
      </c>
      <c r="L81" s="62" t="str">
        <f>_xlfn.DISPIMG("ID_9577C312A7404FA79FC3C1E35F59A057",1)</f>
        <v>=DISPIMG("ID_9577C312A7404FA79FC3C1E35F59A057",1)</v>
      </c>
      <c r="M81" s="4" t="s">
        <v>214</v>
      </c>
    </row>
    <row r="82" s="4" customFormat="true" ht="327" customHeight="true" spans="1:13">
      <c r="A82" s="23">
        <v>61</v>
      </c>
      <c r="B82" s="23" t="s">
        <v>208</v>
      </c>
      <c r="C82" s="24" t="s">
        <v>304</v>
      </c>
      <c r="D82" s="24" t="s">
        <v>305</v>
      </c>
      <c r="E82" s="54"/>
      <c r="F82" s="55" t="s">
        <v>306</v>
      </c>
      <c r="G82" s="55" t="s">
        <v>212</v>
      </c>
      <c r="H82" s="55" t="s">
        <v>307</v>
      </c>
      <c r="I82" s="60" t="s">
        <v>22</v>
      </c>
      <c r="J82" s="61" t="s">
        <v>23</v>
      </c>
      <c r="K82" s="62" t="str">
        <f>_xlfn.DISPIMG("ID_E4D12A67EE854A06821C4AB606CBB4E7",1)</f>
        <v>=DISPIMG("ID_E4D12A67EE854A06821C4AB606CBB4E7",1)</v>
      </c>
      <c r="L82" s="62" t="str">
        <f>_xlfn.DISPIMG("ID_3612F3E8A1EF4F88B671444144F78D0F",1)</f>
        <v>=DISPIMG("ID_3612F3E8A1EF4F88B671444144F78D0F",1)</v>
      </c>
      <c r="M82" s="4" t="s">
        <v>214</v>
      </c>
    </row>
    <row r="83" s="4" customFormat="true" ht="408" customHeight="true" spans="1:13">
      <c r="A83" s="23">
        <v>62</v>
      </c>
      <c r="B83" s="23" t="s">
        <v>208</v>
      </c>
      <c r="C83" s="24" t="s">
        <v>308</v>
      </c>
      <c r="D83" s="24" t="s">
        <v>309</v>
      </c>
      <c r="E83" s="54"/>
      <c r="F83" s="55" t="s">
        <v>310</v>
      </c>
      <c r="G83" s="55" t="s">
        <v>212</v>
      </c>
      <c r="H83" s="55" t="s">
        <v>311</v>
      </c>
      <c r="I83" s="60" t="s">
        <v>22</v>
      </c>
      <c r="J83" s="61" t="s">
        <v>23</v>
      </c>
      <c r="K83" s="62" t="str">
        <f>_xlfn.DISPIMG("ID_BD70D5CBEBB64FADBA18FA82889C2E7F",1)</f>
        <v>=DISPIMG("ID_BD70D5CBEBB64FADBA18FA82889C2E7F",1)</v>
      </c>
      <c r="L83" s="62" t="str">
        <f>_xlfn.DISPIMG("ID_1C25A9AFE3ED4535B871A9CD07595CBA",1)</f>
        <v>=DISPIMG("ID_1C25A9AFE3ED4535B871A9CD07595CBA",1)</v>
      </c>
      <c r="M83" s="4" t="s">
        <v>214</v>
      </c>
    </row>
    <row r="84" s="4" customFormat="true" ht="246" customHeight="true" spans="1:13">
      <c r="A84" s="23">
        <v>63</v>
      </c>
      <c r="B84" s="23" t="s">
        <v>208</v>
      </c>
      <c r="C84" s="24" t="s">
        <v>312</v>
      </c>
      <c r="D84" s="24" t="s">
        <v>313</v>
      </c>
      <c r="E84" s="54"/>
      <c r="F84" s="55" t="s">
        <v>314</v>
      </c>
      <c r="G84" s="55" t="s">
        <v>212</v>
      </c>
      <c r="H84" s="55" t="s">
        <v>315</v>
      </c>
      <c r="I84" s="60" t="s">
        <v>22</v>
      </c>
      <c r="J84" s="61" t="s">
        <v>23</v>
      </c>
      <c r="K84" s="62" t="str">
        <f>_xlfn.DISPIMG("ID_9F7BBEACE05149FFAC83C95412744277",1)</f>
        <v>=DISPIMG("ID_9F7BBEACE05149FFAC83C95412744277",1)</v>
      </c>
      <c r="L84" s="62" t="str">
        <f>_xlfn.DISPIMG("ID_26C53C12F5294727B604D5A6BC2252BA",1)</f>
        <v>=DISPIMG("ID_26C53C12F5294727B604D5A6BC2252BA",1)</v>
      </c>
      <c r="M84" s="4" t="s">
        <v>214</v>
      </c>
    </row>
    <row r="85" s="4" customFormat="true" ht="189" spans="1:13">
      <c r="A85" s="23">
        <v>64</v>
      </c>
      <c r="B85" s="23" t="s">
        <v>208</v>
      </c>
      <c r="C85" s="24" t="s">
        <v>316</v>
      </c>
      <c r="D85" s="24" t="s">
        <v>317</v>
      </c>
      <c r="E85" s="54"/>
      <c r="F85" s="55" t="s">
        <v>318</v>
      </c>
      <c r="G85" s="55" t="s">
        <v>212</v>
      </c>
      <c r="H85" s="55" t="s">
        <v>319</v>
      </c>
      <c r="I85" s="60" t="s">
        <v>22</v>
      </c>
      <c r="J85" s="61" t="s">
        <v>23</v>
      </c>
      <c r="K85" s="62" t="str">
        <f>_xlfn.DISPIMG("ID_AE4D78D6B3974106A62A7B10BEFA1843",1)</f>
        <v>=DISPIMG("ID_AE4D78D6B3974106A62A7B10BEFA1843",1)</v>
      </c>
      <c r="L85" s="62" t="str">
        <f>_xlfn.DISPIMG("ID_16482CAE6318439AA11CA8BFFD13BC3A",1)</f>
        <v>=DISPIMG("ID_16482CAE6318439AA11CA8BFFD13BC3A",1)</v>
      </c>
      <c r="M85" s="4" t="s">
        <v>214</v>
      </c>
    </row>
    <row r="86" s="4" customFormat="true" ht="108" spans="1:13">
      <c r="A86" s="23">
        <v>65</v>
      </c>
      <c r="B86" s="23" t="s">
        <v>208</v>
      </c>
      <c r="C86" s="24" t="s">
        <v>320</v>
      </c>
      <c r="D86" s="24" t="s">
        <v>321</v>
      </c>
      <c r="E86" s="54"/>
      <c r="F86" s="55" t="s">
        <v>322</v>
      </c>
      <c r="G86" s="55" t="s">
        <v>212</v>
      </c>
      <c r="H86" s="55" t="s">
        <v>323</v>
      </c>
      <c r="I86" s="60" t="s">
        <v>22</v>
      </c>
      <c r="J86" s="61" t="s">
        <v>23</v>
      </c>
      <c r="K86" s="62" t="str">
        <f>_xlfn.DISPIMG("ID_51E2665E69114E59AE726B5C6416F5F6",1)</f>
        <v>=DISPIMG("ID_51E2665E69114E59AE726B5C6416F5F6",1)</v>
      </c>
      <c r="L86" s="62" t="str">
        <f>_xlfn.DISPIMG("ID_CDC1B224B1A04DA48F806FB19B306976",1)</f>
        <v>=DISPIMG("ID_CDC1B224B1A04DA48F806FB19B306976",1)</v>
      </c>
      <c r="M86" s="4" t="s">
        <v>214</v>
      </c>
    </row>
    <row r="87" s="4" customFormat="true" ht="408" customHeight="true" spans="1:13">
      <c r="A87" s="23">
        <v>66</v>
      </c>
      <c r="B87" s="23" t="s">
        <v>208</v>
      </c>
      <c r="C87" s="24" t="s">
        <v>324</v>
      </c>
      <c r="D87" s="24" t="s">
        <v>325</v>
      </c>
      <c r="E87" s="54"/>
      <c r="F87" s="55" t="s">
        <v>326</v>
      </c>
      <c r="G87" s="55" t="s">
        <v>212</v>
      </c>
      <c r="H87" s="55" t="s">
        <v>327</v>
      </c>
      <c r="I87" s="60" t="s">
        <v>22</v>
      </c>
      <c r="J87" s="61" t="s">
        <v>23</v>
      </c>
      <c r="K87" s="62" t="str">
        <f>_xlfn.DISPIMG("ID_4F63987EA759499FA125C59752430EB3",1)</f>
        <v>=DISPIMG("ID_4F63987EA759499FA125C59752430EB3",1)</v>
      </c>
      <c r="L87" s="62" t="str">
        <f>_xlfn.DISPIMG("ID_4A9CD93CA4694CE0AB88C4882B8E506D",1)</f>
        <v>=DISPIMG("ID_4A9CD93CA4694CE0AB88C4882B8E506D",1)</v>
      </c>
      <c r="M87" s="4" t="s">
        <v>214</v>
      </c>
    </row>
    <row r="88" s="4" customFormat="true" ht="245" customHeight="true" spans="1:13">
      <c r="A88" s="23">
        <v>67</v>
      </c>
      <c r="B88" s="23" t="s">
        <v>208</v>
      </c>
      <c r="C88" s="24" t="s">
        <v>328</v>
      </c>
      <c r="D88" s="24" t="s">
        <v>329</v>
      </c>
      <c r="E88" s="54"/>
      <c r="F88" s="55" t="s">
        <v>330</v>
      </c>
      <c r="G88" s="55" t="s">
        <v>212</v>
      </c>
      <c r="H88" s="55" t="s">
        <v>331</v>
      </c>
      <c r="I88" s="60" t="s">
        <v>22</v>
      </c>
      <c r="J88" s="61" t="s">
        <v>23</v>
      </c>
      <c r="K88" s="62" t="str">
        <f>_xlfn.DISPIMG("ID_D680E26624744CE5B3E69DB4CF9A021D",1)</f>
        <v>=DISPIMG("ID_D680E26624744CE5B3E69DB4CF9A021D",1)</v>
      </c>
      <c r="L88" s="62" t="str">
        <f>_xlfn.DISPIMG("ID_866CA308E9434332B291E5C21CD4086B",1)</f>
        <v>=DISPIMG("ID_866CA308E9434332B291E5C21CD4086B",1)</v>
      </c>
      <c r="M88" s="4" t="s">
        <v>214</v>
      </c>
    </row>
    <row r="89" s="4" customFormat="true" ht="408" customHeight="true" spans="1:13">
      <c r="A89" s="23">
        <v>68</v>
      </c>
      <c r="B89" s="23" t="s">
        <v>208</v>
      </c>
      <c r="C89" s="24" t="s">
        <v>332</v>
      </c>
      <c r="D89" s="24" t="s">
        <v>333</v>
      </c>
      <c r="E89" s="54"/>
      <c r="F89" s="55" t="s">
        <v>334</v>
      </c>
      <c r="G89" s="55" t="s">
        <v>212</v>
      </c>
      <c r="H89" s="55" t="s">
        <v>335</v>
      </c>
      <c r="I89" s="60" t="s">
        <v>22</v>
      </c>
      <c r="J89" s="61" t="s">
        <v>23</v>
      </c>
      <c r="K89" s="62" t="str">
        <f>_xlfn.DISPIMG("ID_1665642CA0904DB8BA89DB60E480EAE8",1)</f>
        <v>=DISPIMG("ID_1665642CA0904DB8BA89DB60E480EAE8",1)</v>
      </c>
      <c r="L89" s="62" t="str">
        <f>_xlfn.DISPIMG("ID_95B4872E5B6A451395FFE8E9B4529755",1)</f>
        <v>=DISPIMG("ID_95B4872E5B6A451395FFE8E9B4529755",1)</v>
      </c>
      <c r="M89" s="4" t="s">
        <v>214</v>
      </c>
    </row>
    <row r="90" s="4" customFormat="true" ht="108" spans="1:13">
      <c r="A90" s="23">
        <v>69</v>
      </c>
      <c r="B90" s="23" t="s">
        <v>208</v>
      </c>
      <c r="C90" s="24" t="s">
        <v>336</v>
      </c>
      <c r="D90" s="24" t="s">
        <v>337</v>
      </c>
      <c r="E90" s="54"/>
      <c r="F90" s="55" t="s">
        <v>338</v>
      </c>
      <c r="G90" s="55" t="s">
        <v>212</v>
      </c>
      <c r="H90" s="55" t="s">
        <v>339</v>
      </c>
      <c r="I90" s="60" t="s">
        <v>22</v>
      </c>
      <c r="J90" s="61" t="s">
        <v>23</v>
      </c>
      <c r="K90" s="62" t="str">
        <f>_xlfn.DISPIMG("ID_D9B78F0BD276471CA0ED570B35D8E6E4",1)</f>
        <v>=DISPIMG("ID_D9B78F0BD276471CA0ED570B35D8E6E4",1)</v>
      </c>
      <c r="L90" s="62" t="str">
        <f>_xlfn.DISPIMG("ID_1483C7319D67417A8A6254FF2D826088",1)</f>
        <v>=DISPIMG("ID_1483C7319D67417A8A6254FF2D826088",1)</v>
      </c>
      <c r="M90" s="4" t="s">
        <v>214</v>
      </c>
    </row>
    <row r="91" s="4" customFormat="true" ht="189" spans="1:13">
      <c r="A91" s="23">
        <v>70</v>
      </c>
      <c r="B91" s="23" t="s">
        <v>208</v>
      </c>
      <c r="C91" s="24" t="s">
        <v>340</v>
      </c>
      <c r="D91" s="24" t="s">
        <v>341</v>
      </c>
      <c r="E91" s="54"/>
      <c r="F91" s="55" t="s">
        <v>342</v>
      </c>
      <c r="G91" s="55" t="s">
        <v>212</v>
      </c>
      <c r="H91" s="55" t="s">
        <v>343</v>
      </c>
      <c r="I91" s="60" t="s">
        <v>22</v>
      </c>
      <c r="J91" s="61" t="s">
        <v>23</v>
      </c>
      <c r="K91" s="62" t="str">
        <f>_xlfn.DISPIMG("ID_124D7158A4004032AE6153FB21F780E4",1)</f>
        <v>=DISPIMG("ID_124D7158A4004032AE6153FB21F780E4",1)</v>
      </c>
      <c r="L91" s="62" t="str">
        <f>_xlfn.DISPIMG("ID_5F9CF976E428416CB9967668F49FB16F",1)</f>
        <v>=DISPIMG("ID_5F9CF976E428416CB9967668F49FB16F",1)</v>
      </c>
      <c r="M91" s="4" t="s">
        <v>214</v>
      </c>
    </row>
    <row r="92" s="4" customFormat="true" ht="148.5" spans="1:13">
      <c r="A92" s="23">
        <v>71</v>
      </c>
      <c r="B92" s="23" t="s">
        <v>208</v>
      </c>
      <c r="C92" s="24" t="s">
        <v>344</v>
      </c>
      <c r="D92" s="24" t="s">
        <v>345</v>
      </c>
      <c r="E92" s="54"/>
      <c r="F92" s="55" t="s">
        <v>346</v>
      </c>
      <c r="G92" s="55" t="s">
        <v>212</v>
      </c>
      <c r="H92" s="55" t="s">
        <v>346</v>
      </c>
      <c r="I92" s="60" t="s">
        <v>22</v>
      </c>
      <c r="J92" s="61" t="s">
        <v>23</v>
      </c>
      <c r="K92" s="62" t="str">
        <f>_xlfn.DISPIMG("ID_7D780325714F44DF93742A71C31767DD",1)</f>
        <v>=DISPIMG("ID_7D780325714F44DF93742A71C31767DD",1)</v>
      </c>
      <c r="L92" s="62" t="str">
        <f>_xlfn.DISPIMG("ID_277005F2CFA741F18411AEF41E8E089E",1)</f>
        <v>=DISPIMG("ID_277005F2CFA741F18411AEF41E8E089E",1)</v>
      </c>
      <c r="M92" s="4" t="s">
        <v>214</v>
      </c>
    </row>
    <row r="93" s="4" customFormat="true" ht="256.5" spans="1:13">
      <c r="A93" s="23">
        <v>72</v>
      </c>
      <c r="B93" s="23" t="s">
        <v>208</v>
      </c>
      <c r="C93" s="24" t="s">
        <v>347</v>
      </c>
      <c r="D93" s="24" t="s">
        <v>348</v>
      </c>
      <c r="E93" s="54"/>
      <c r="F93" s="55" t="s">
        <v>349</v>
      </c>
      <c r="G93" s="55" t="s">
        <v>212</v>
      </c>
      <c r="H93" s="55" t="s">
        <v>350</v>
      </c>
      <c r="I93" s="60" t="s">
        <v>22</v>
      </c>
      <c r="J93" s="61" t="s">
        <v>23</v>
      </c>
      <c r="K93" s="62" t="str">
        <f>_xlfn.DISPIMG("ID_489BD41F90D946D9AE11F0F5BABA5D2E",1)</f>
        <v>=DISPIMG("ID_489BD41F90D946D9AE11F0F5BABA5D2E",1)</v>
      </c>
      <c r="L93" s="62" t="str">
        <f>_xlfn.DISPIMG("ID_60EC8B5CE89143E18C84F7D2CC96B603",1)</f>
        <v>=DISPIMG("ID_60EC8B5CE89143E18C84F7D2CC96B603",1)</v>
      </c>
      <c r="M93" s="4" t="s">
        <v>214</v>
      </c>
    </row>
    <row r="94" s="4" customFormat="true" ht="189" spans="1:13">
      <c r="A94" s="23">
        <v>73</v>
      </c>
      <c r="B94" s="23" t="s">
        <v>208</v>
      </c>
      <c r="C94" s="24" t="s">
        <v>351</v>
      </c>
      <c r="D94" s="24" t="s">
        <v>352</v>
      </c>
      <c r="E94" s="54"/>
      <c r="F94" s="55" t="s">
        <v>353</v>
      </c>
      <c r="G94" s="55" t="s">
        <v>212</v>
      </c>
      <c r="H94" s="55" t="s">
        <v>354</v>
      </c>
      <c r="I94" s="60" t="s">
        <v>22</v>
      </c>
      <c r="J94" s="61" t="s">
        <v>23</v>
      </c>
      <c r="K94" s="62" t="str">
        <f>_xlfn.DISPIMG("ID_8AEE6840C1DA45279B7261DE28EF8B13",1)</f>
        <v>=DISPIMG("ID_8AEE6840C1DA45279B7261DE28EF8B13",1)</v>
      </c>
      <c r="L94" s="62" t="str">
        <f>_xlfn.DISPIMG("ID_3230EF1C94E54ACCA25DADBD631E2E84",1)</f>
        <v>=DISPIMG("ID_3230EF1C94E54ACCA25DADBD631E2E84",1)</v>
      </c>
      <c r="M94" s="4" t="s">
        <v>214</v>
      </c>
    </row>
    <row r="95" s="4" customFormat="true" ht="229.5" spans="1:13">
      <c r="A95" s="23">
        <v>74</v>
      </c>
      <c r="B95" s="23" t="s">
        <v>208</v>
      </c>
      <c r="C95" s="24" t="s">
        <v>355</v>
      </c>
      <c r="D95" s="24" t="s">
        <v>356</v>
      </c>
      <c r="E95" s="54"/>
      <c r="F95" s="55" t="s">
        <v>357</v>
      </c>
      <c r="G95" s="55" t="s">
        <v>212</v>
      </c>
      <c r="H95" s="55" t="s">
        <v>357</v>
      </c>
      <c r="I95" s="60" t="s">
        <v>22</v>
      </c>
      <c r="J95" s="61" t="s">
        <v>23</v>
      </c>
      <c r="K95" s="62" t="str">
        <f>_xlfn.DISPIMG("ID_C864BA5A39F64923AF3BDA14C40C60C5",1)</f>
        <v>=DISPIMG("ID_C864BA5A39F64923AF3BDA14C40C60C5",1)</v>
      </c>
      <c r="L95" s="62" t="str">
        <f>_xlfn.DISPIMG("ID_22D2956AE627480FAAA29243AFDDD893",1)</f>
        <v>=DISPIMG("ID_22D2956AE627480FAAA29243AFDDD893",1)</v>
      </c>
      <c r="M95" s="4" t="s">
        <v>214</v>
      </c>
    </row>
    <row r="96" s="4" customFormat="true" ht="208" customHeight="true" spans="1:13">
      <c r="A96" s="23">
        <v>75</v>
      </c>
      <c r="B96" s="23" t="s">
        <v>208</v>
      </c>
      <c r="C96" s="24" t="s">
        <v>358</v>
      </c>
      <c r="D96" s="24" t="s">
        <v>359</v>
      </c>
      <c r="E96" s="54"/>
      <c r="F96" s="55" t="s">
        <v>360</v>
      </c>
      <c r="G96" s="55" t="s">
        <v>212</v>
      </c>
      <c r="H96" s="55" t="s">
        <v>361</v>
      </c>
      <c r="I96" s="60" t="s">
        <v>22</v>
      </c>
      <c r="J96" s="61" t="s">
        <v>23</v>
      </c>
      <c r="K96" s="62" t="str">
        <f>_xlfn.DISPIMG("ID_304ECA4B29C24CBB8547099FE2FBE397",1)</f>
        <v>=DISPIMG("ID_304ECA4B29C24CBB8547099FE2FBE397",1)</v>
      </c>
      <c r="L96" s="62" t="str">
        <f>_xlfn.DISPIMG("ID_12ABFC9A77744C49A1114180B8821071",1)</f>
        <v>=DISPIMG("ID_12ABFC9A77744C49A1114180B8821071",1)</v>
      </c>
      <c r="M96" s="4" t="s">
        <v>214</v>
      </c>
    </row>
    <row r="97" s="4" customFormat="true" ht="408" customHeight="true" spans="1:13">
      <c r="A97" s="23">
        <v>76</v>
      </c>
      <c r="B97" s="23" t="s">
        <v>208</v>
      </c>
      <c r="C97" s="24" t="s">
        <v>362</v>
      </c>
      <c r="D97" s="24" t="s">
        <v>363</v>
      </c>
      <c r="E97" s="54"/>
      <c r="F97" s="55" t="s">
        <v>364</v>
      </c>
      <c r="G97" s="55" t="s">
        <v>212</v>
      </c>
      <c r="H97" s="55" t="s">
        <v>365</v>
      </c>
      <c r="I97" s="60" t="s">
        <v>22</v>
      </c>
      <c r="J97" s="61" t="s">
        <v>23</v>
      </c>
      <c r="K97" s="62" t="str">
        <f>_xlfn.DISPIMG("ID_571A4365293F4FBB82C64EEC54060E87",1)</f>
        <v>=DISPIMG("ID_571A4365293F4FBB82C64EEC54060E87",1)</v>
      </c>
      <c r="L97" s="62" t="str">
        <f>_xlfn.DISPIMG("ID_75AE9D8697054B9FBEA5AD97063710D4",1)</f>
        <v>=DISPIMG("ID_75AE9D8697054B9FBEA5AD97063710D4",1)</v>
      </c>
      <c r="M97" s="4" t="s">
        <v>214</v>
      </c>
    </row>
    <row r="98" s="4" customFormat="true" ht="226" customHeight="true" spans="1:13">
      <c r="A98" s="23">
        <v>77</v>
      </c>
      <c r="B98" s="23" t="s">
        <v>208</v>
      </c>
      <c r="C98" s="24" t="s">
        <v>366</v>
      </c>
      <c r="D98" s="24" t="s">
        <v>367</v>
      </c>
      <c r="E98" s="54"/>
      <c r="F98" s="55" t="s">
        <v>368</v>
      </c>
      <c r="G98" s="55" t="s">
        <v>212</v>
      </c>
      <c r="H98" s="55" t="s">
        <v>368</v>
      </c>
      <c r="I98" s="60" t="s">
        <v>22</v>
      </c>
      <c r="J98" s="61" t="s">
        <v>23</v>
      </c>
      <c r="K98" s="62" t="str">
        <f>_xlfn.DISPIMG("ID_EAE8BB0E390B4935A39EF9A40FD1A4DB",1)</f>
        <v>=DISPIMG("ID_EAE8BB0E390B4935A39EF9A40FD1A4DB",1)</v>
      </c>
      <c r="L98" s="62" t="str">
        <f>_xlfn.DISPIMG("ID_02E9D03C5BB64E5E9058D23E4DEC181D",1)</f>
        <v>=DISPIMG("ID_02E9D03C5BB64E5E9058D23E4DEC181D",1)</v>
      </c>
      <c r="M98" s="4" t="s">
        <v>214</v>
      </c>
    </row>
    <row r="99" s="4" customFormat="true" ht="174" customHeight="true" spans="1:13">
      <c r="A99" s="23">
        <v>78</v>
      </c>
      <c r="B99" s="23" t="s">
        <v>208</v>
      </c>
      <c r="C99" s="24" t="s">
        <v>369</v>
      </c>
      <c r="D99" s="24" t="s">
        <v>370</v>
      </c>
      <c r="E99" s="54"/>
      <c r="F99" s="55" t="s">
        <v>371</v>
      </c>
      <c r="G99" s="55" t="s">
        <v>212</v>
      </c>
      <c r="H99" s="55" t="s">
        <v>372</v>
      </c>
      <c r="I99" s="60" t="s">
        <v>22</v>
      </c>
      <c r="J99" s="61" t="s">
        <v>23</v>
      </c>
      <c r="K99" s="62" t="str">
        <f>_xlfn.DISPIMG("ID_A8250544B19F463AB9E99C52FFC083DC",1)</f>
        <v>=DISPIMG("ID_A8250544B19F463AB9E99C52FFC083DC",1)</v>
      </c>
      <c r="L99" s="62" t="str">
        <f>_xlfn.DISPIMG("ID_216E4BC19E864C5390AB23626169A1AF",1)</f>
        <v>=DISPIMG("ID_216E4BC19E864C5390AB23626169A1AF",1)</v>
      </c>
      <c r="M99" s="4" t="s">
        <v>214</v>
      </c>
    </row>
    <row r="100" s="4" customFormat="true" ht="191" customHeight="true" spans="1:13">
      <c r="A100" s="23">
        <v>79</v>
      </c>
      <c r="B100" s="23" t="s">
        <v>208</v>
      </c>
      <c r="C100" s="24" t="s">
        <v>373</v>
      </c>
      <c r="D100" s="24" t="s">
        <v>374</v>
      </c>
      <c r="E100" s="54"/>
      <c r="F100" s="55" t="s">
        <v>375</v>
      </c>
      <c r="G100" s="55" t="s">
        <v>212</v>
      </c>
      <c r="H100" s="55" t="s">
        <v>376</v>
      </c>
      <c r="I100" s="60" t="s">
        <v>22</v>
      </c>
      <c r="J100" s="61" t="s">
        <v>23</v>
      </c>
      <c r="K100" s="62" t="str">
        <f>_xlfn.DISPIMG("ID_BF9C2A8592944D2F835813764C9B8D30",1)</f>
        <v>=DISPIMG("ID_BF9C2A8592944D2F835813764C9B8D30",1)</v>
      </c>
      <c r="L100" s="62" t="str">
        <f>_xlfn.DISPIMG("ID_8DA68372F0CC4A7C8CDD23BA11C9E758",1)</f>
        <v>=DISPIMG("ID_8DA68372F0CC4A7C8CDD23BA11C9E758",1)</v>
      </c>
      <c r="M100" s="4" t="s">
        <v>214</v>
      </c>
    </row>
    <row r="101" s="1" customFormat="true" ht="363.95" customHeight="true" spans="1:13">
      <c r="A101" s="19">
        <v>80</v>
      </c>
      <c r="B101" s="23" t="s">
        <v>208</v>
      </c>
      <c r="C101" s="21" t="s">
        <v>377</v>
      </c>
      <c r="D101" s="17" t="s">
        <v>378</v>
      </c>
      <c r="E101" s="21"/>
      <c r="F101" s="21" t="s">
        <v>379</v>
      </c>
      <c r="G101" s="49" t="s">
        <v>380</v>
      </c>
      <c r="H101" s="21" t="s">
        <v>381</v>
      </c>
      <c r="I101" s="60" t="s">
        <v>22</v>
      </c>
      <c r="J101" s="61" t="s">
        <v>23</v>
      </c>
      <c r="K101" s="62" t="str">
        <f>_xlfn.DISPIMG("ID_EDA56949F25142D9899EB4F6040F2E47",1)</f>
        <v>=DISPIMG("ID_EDA56949F25142D9899EB4F6040F2E47",1)</v>
      </c>
      <c r="L101" s="62" t="str">
        <f>_xlfn.DISPIMG("ID_CA0804283F67451686E927CF3582DA37",1)</f>
        <v>=DISPIMG("ID_CA0804283F67451686E927CF3582DA37",1)</v>
      </c>
      <c r="M101" s="4"/>
    </row>
    <row r="102" s="1" customFormat="true" ht="408" customHeight="true" spans="1:13">
      <c r="A102" s="19">
        <v>81</v>
      </c>
      <c r="B102" s="23" t="s">
        <v>208</v>
      </c>
      <c r="C102" s="21" t="s">
        <v>382</v>
      </c>
      <c r="D102" s="22" t="s">
        <v>383</v>
      </c>
      <c r="E102" s="21"/>
      <c r="F102" s="21" t="s">
        <v>384</v>
      </c>
      <c r="G102" s="29" t="s">
        <v>385</v>
      </c>
      <c r="H102" s="28" t="s">
        <v>386</v>
      </c>
      <c r="I102" s="60" t="s">
        <v>22</v>
      </c>
      <c r="J102" s="61" t="s">
        <v>23</v>
      </c>
      <c r="K102" s="62" t="str">
        <f>_xlfn.DISPIMG("ID_3E02489564D34B5F97A1759B3F96C6A5",1)</f>
        <v>=DISPIMG("ID_3E02489564D34B5F97A1759B3F96C6A5",1)</v>
      </c>
      <c r="L102" s="62" t="str">
        <f>_xlfn.DISPIMG("ID_4F17D7A405B442489E4FCEAA263D3AA5",1)</f>
        <v>=DISPIMG("ID_4F17D7A405B442489E4FCEAA263D3AA5",1)</v>
      </c>
      <c r="M102" s="4"/>
    </row>
  </sheetData>
  <mergeCells count="14">
    <mergeCell ref="A1:I1"/>
    <mergeCell ref="A2:E2"/>
    <mergeCell ref="D3:E3"/>
    <mergeCell ref="D43:E43"/>
    <mergeCell ref="A3:A4"/>
    <mergeCell ref="B3:B4"/>
    <mergeCell ref="C3:C4"/>
    <mergeCell ref="F3:F4"/>
    <mergeCell ref="G3:G4"/>
    <mergeCell ref="H3:H4"/>
    <mergeCell ref="I3:I4"/>
    <mergeCell ref="J3:J4"/>
    <mergeCell ref="K3:K4"/>
    <mergeCell ref="L3:L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scqqw</cp:lastModifiedBy>
  <dcterms:created xsi:type="dcterms:W3CDTF">2006-09-16T08:00:00Z</dcterms:created>
  <dcterms:modified xsi:type="dcterms:W3CDTF">2024-10-11T16:35:00Z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8AFC6F871EF04BEA8AEF9271CB9EC05A</vt:lpwstr>
  </property>
</Properties>
</file>